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1995" yWindow="0" windowWidth="20730" windowHeight="11760" tabRatio="746" activeTab="5"/>
  </bookViews>
  <sheets>
    <sheet name="Today's Selections" sheetId="80" r:id="rId1"/>
    <sheet name="TopRated" sheetId="78" r:id="rId2"/>
    <sheet name="Today" sheetId="79" r:id="rId3"/>
    <sheet name="2 Year Olds" sheetId="114" r:id="rId4"/>
    <sheet name="Sprints" sheetId="115" r:id="rId5"/>
    <sheet name="Main" sheetId="1" r:id="rId6"/>
    <sheet name="Headers" sheetId="2" state="hidden" r:id="rId7"/>
    <sheet name="DelDupe" sheetId="5" state="hidden" r:id="rId8"/>
    <sheet name="Sheet1" sheetId="83" state="hidden" r:id="rId9"/>
    <sheet name="Calculations" sheetId="82" state="hidden" r:id="rId10"/>
    <sheet name="1225 Catterick" sheetId="84" r:id="rId11"/>
    <sheet name="1255 Catterick" sheetId="85" r:id="rId12"/>
    <sheet name="1305 Bangor" sheetId="86" r:id="rId13"/>
    <sheet name="1310 Chepstow" sheetId="87" r:id="rId14"/>
    <sheet name="1325 Catterick" sheetId="88" r:id="rId15"/>
    <sheet name="1335 Bangor" sheetId="89" r:id="rId16"/>
    <sheet name="1345 Chepstow" sheetId="90" r:id="rId17"/>
    <sheet name="1400 Catterick" sheetId="91" r:id="rId18"/>
    <sheet name="1410 Bangor" sheetId="92" r:id="rId19"/>
    <sheet name="1420 Chepstow" sheetId="93" r:id="rId20"/>
    <sheet name="1430 Catterick" sheetId="94" r:id="rId21"/>
    <sheet name="1440 Bangor" sheetId="95" r:id="rId22"/>
    <sheet name="1450 Chepstow" sheetId="96" r:id="rId23"/>
    <sheet name="1505 Catterick" sheetId="97" r:id="rId24"/>
    <sheet name="1515 Bangor" sheetId="98" r:id="rId25"/>
    <sheet name="1525 Chepstow" sheetId="99" r:id="rId26"/>
    <sheet name="1535 Catterick" sheetId="100" r:id="rId27"/>
    <sheet name="1545 Bangor" sheetId="101" r:id="rId28"/>
    <sheet name="1600 Chepstow" sheetId="102" r:id="rId29"/>
    <sheet name="1610 Catterick" sheetId="103" r:id="rId30"/>
    <sheet name="1620 Bangor" sheetId="104" r:id="rId31"/>
    <sheet name="1630 Chepstow" sheetId="105" r:id="rId32"/>
    <sheet name="1645 Wolverhampton" sheetId="106" r:id="rId33"/>
    <sheet name="1715 Wolverhampton" sheetId="107" r:id="rId34"/>
    <sheet name="1745 Wolverhampton" sheetId="108" r:id="rId35"/>
    <sheet name="1815 Wolverhampton" sheetId="109" r:id="rId36"/>
    <sheet name="1845 Wolverhampton" sheetId="110" r:id="rId37"/>
    <sheet name="1915 Wolverhampton" sheetId="111" r:id="rId38"/>
    <sheet name="1945 Wolverhampton" sheetId="112" r:id="rId39"/>
    <sheet name="2015 Wolverhampton" sheetId="113" r:id="rId40"/>
    <sheet name="Sheets" sheetId="81" state="hidden" r:id="rId41"/>
  </sheets>
  <definedNames>
    <definedName name="_xlnm._FilterDatabase" localSheetId="10" hidden="1">'1225 Catterick'!$A$1:$AG$111</definedName>
    <definedName name="_xlnm._FilterDatabase" localSheetId="11" hidden="1">'1255 Catterick'!$A$1:$AG$111</definedName>
    <definedName name="_xlnm._FilterDatabase" localSheetId="12" hidden="1">'1305 Bangor'!$A$1:$AG$111</definedName>
    <definedName name="_xlnm._FilterDatabase" localSheetId="13" hidden="1">'1310 Chepstow'!$A$1:$AG$111</definedName>
    <definedName name="_xlnm._FilterDatabase" localSheetId="14" hidden="1">'1325 Catterick'!$A$1:$AG$111</definedName>
    <definedName name="_xlnm._FilterDatabase" localSheetId="15" hidden="1">'1335 Bangor'!$A$1:$AG$111</definedName>
    <definedName name="_xlnm._FilterDatabase" localSheetId="16" hidden="1">'1345 Chepstow'!$A$1:$AG$111</definedName>
    <definedName name="_xlnm._FilterDatabase" localSheetId="17" hidden="1">'1400 Catterick'!$A$1:$AG$111</definedName>
    <definedName name="_xlnm._FilterDatabase" localSheetId="18" hidden="1">'1410 Bangor'!$A$1:$AG$111</definedName>
    <definedName name="_xlnm._FilterDatabase" localSheetId="19" hidden="1">'1420 Chepstow'!$A$1:$AG$111</definedName>
    <definedName name="_xlnm._FilterDatabase" localSheetId="20" hidden="1">'1430 Catterick'!$A$1:$AG$111</definedName>
    <definedName name="_xlnm._FilterDatabase" localSheetId="21" hidden="1">'1440 Bangor'!$A$1:$AG$111</definedName>
    <definedName name="_xlnm._FilterDatabase" localSheetId="22" hidden="1">'1450 Chepstow'!$A$1:$AG$111</definedName>
    <definedName name="_xlnm._FilterDatabase" localSheetId="23" hidden="1">'1505 Catterick'!$A$1:$AG$111</definedName>
    <definedName name="_xlnm._FilterDatabase" localSheetId="24" hidden="1">'1515 Bangor'!$A$1:$AG$111</definedName>
    <definedName name="_xlnm._FilterDatabase" localSheetId="25" hidden="1">'1525 Chepstow'!$A$1:$AG$111</definedName>
    <definedName name="_xlnm._FilterDatabase" localSheetId="26" hidden="1">'1535 Catterick'!$A$1:$AG$111</definedName>
    <definedName name="_xlnm._FilterDatabase" localSheetId="27" hidden="1">'1545 Bangor'!$A$1:$AG$111</definedName>
    <definedName name="_xlnm._FilterDatabase" localSheetId="28" hidden="1">'1600 Chepstow'!$A$1:$AG$111</definedName>
    <definedName name="_xlnm._FilterDatabase" localSheetId="29" hidden="1">'1610 Catterick'!$A$1:$AG$111</definedName>
    <definedName name="_xlnm._FilterDatabase" localSheetId="30" hidden="1">'1620 Bangor'!$A$1:$AG$111</definedName>
    <definedName name="_xlnm._FilterDatabase" localSheetId="31" hidden="1">'1630 Chepstow'!$A$1:$AG$111</definedName>
    <definedName name="_xlnm._FilterDatabase" localSheetId="32" hidden="1">'1645 Wolverhampton'!$A$1:$AG$111</definedName>
    <definedName name="_xlnm._FilterDatabase" localSheetId="33" hidden="1">'1715 Wolverhampton'!$A$1:$AG$111</definedName>
    <definedName name="_xlnm._FilterDatabase" localSheetId="34" hidden="1">'1745 Wolverhampton'!$A$1:$AG$111</definedName>
    <definedName name="_xlnm._FilterDatabase" localSheetId="35" hidden="1">'1815 Wolverhampton'!$A$1:$AG$111</definedName>
    <definedName name="_xlnm._FilterDatabase" localSheetId="36" hidden="1">'1845 Wolverhampton'!$A$1:$AG$111</definedName>
    <definedName name="_xlnm._FilterDatabase" localSheetId="37" hidden="1">'1915 Wolverhampton'!$A$1:$AG$111</definedName>
    <definedName name="_xlnm._FilterDatabase" localSheetId="38" hidden="1">'1945 Wolverhampton'!$A$1:$AG$111</definedName>
    <definedName name="_xlnm._FilterDatabase" localSheetId="3" hidden="1">'2 Year Olds'!$A$1:$AG$30</definedName>
    <definedName name="_xlnm._FilterDatabase" localSheetId="39" hidden="1">'2015 Wolverhampton'!$A$1:$AG$111</definedName>
    <definedName name="_xlnm._FilterDatabase" localSheetId="9" hidden="1">Calculations!$A$1:$AG$101</definedName>
    <definedName name="_xlnm._FilterDatabase" localSheetId="7" hidden="1">DelDupe!$A$1:$C$3000</definedName>
    <definedName name="_xlnm._FilterDatabase" localSheetId="6" hidden="1">Headers!$A$1:$AK$1</definedName>
    <definedName name="_xlnm._FilterDatabase" localSheetId="5" hidden="1">Main!$A$1:$AK$453</definedName>
    <definedName name="_xlnm._FilterDatabase" localSheetId="8" hidden="1">Sheet1!$A$1:$Z$84</definedName>
    <definedName name="_xlnm._FilterDatabase" localSheetId="40" hidden="1">Sheets!$C$6:$D$103</definedName>
    <definedName name="_xlnm._FilterDatabase" localSheetId="4" hidden="1">Sprints!$A$1:$AG$103</definedName>
    <definedName name="_xlnm._FilterDatabase" localSheetId="2" hidden="1">Today!$A$1:$AK$1</definedName>
    <definedName name="_xlnm._FilterDatabase" localSheetId="1" hidden="1">TopRated!$A$1:$AK$1000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344" i="79" l="1"/>
  <c r="AL343" i="79"/>
  <c r="AL342" i="79"/>
  <c r="AL341" i="79"/>
  <c r="AL340" i="79"/>
  <c r="AL339" i="79"/>
  <c r="AL338" i="79"/>
  <c r="AL337" i="79"/>
  <c r="AL336" i="79"/>
  <c r="AL335" i="79"/>
  <c r="AL334" i="79"/>
  <c r="AL333" i="79"/>
  <c r="AL332" i="79"/>
  <c r="AL331" i="79"/>
  <c r="AL330" i="79"/>
  <c r="AL329" i="79"/>
  <c r="AL328" i="79"/>
  <c r="AL327" i="79"/>
  <c r="AL326" i="79"/>
  <c r="AL325" i="79"/>
  <c r="AL324" i="79"/>
  <c r="AL323" i="79"/>
  <c r="AL322" i="79"/>
  <c r="AL321" i="79"/>
  <c r="AL320" i="79"/>
  <c r="AL319" i="79"/>
  <c r="AL318" i="79"/>
  <c r="AL317" i="79"/>
  <c r="AL316" i="79"/>
  <c r="AL315" i="79"/>
  <c r="AL314" i="79"/>
  <c r="AL313" i="79"/>
  <c r="AL312" i="79"/>
  <c r="AL311" i="79"/>
  <c r="AL310" i="79"/>
  <c r="AL309" i="79"/>
  <c r="AL308" i="79"/>
  <c r="AL307" i="79"/>
  <c r="AL306" i="79"/>
  <c r="AL305" i="79"/>
  <c r="AL304" i="79"/>
  <c r="AL303" i="79"/>
  <c r="AL302" i="79"/>
  <c r="AL301" i="79"/>
  <c r="AL300" i="79"/>
  <c r="AL299" i="79"/>
  <c r="AL298" i="79"/>
  <c r="AL297" i="79"/>
  <c r="AL296" i="79"/>
  <c r="AL295" i="79"/>
  <c r="AL294" i="79"/>
  <c r="AL293" i="79"/>
  <c r="AL292" i="79"/>
  <c r="AL291" i="79"/>
  <c r="AL290" i="79"/>
  <c r="AL289" i="79"/>
  <c r="AL288" i="79"/>
  <c r="AL287" i="79"/>
  <c r="AL286" i="79"/>
  <c r="AL285" i="79"/>
  <c r="AL284" i="79"/>
  <c r="AL283" i="79"/>
  <c r="AL282" i="79"/>
  <c r="AL281" i="79"/>
  <c r="AL280" i="79"/>
  <c r="AL279" i="79"/>
  <c r="AL278" i="79"/>
  <c r="AL277" i="79"/>
  <c r="AL276" i="79"/>
  <c r="AL275" i="79"/>
  <c r="AL274" i="79"/>
  <c r="AL273" i="79"/>
  <c r="AL272" i="79"/>
  <c r="AL271" i="79"/>
  <c r="AL270" i="79"/>
  <c r="AL269" i="79"/>
  <c r="AL268" i="79"/>
  <c r="AL267" i="79"/>
  <c r="AL266" i="79"/>
  <c r="AL265" i="79"/>
  <c r="AL264" i="79"/>
  <c r="AL263" i="79"/>
  <c r="AL262" i="79"/>
  <c r="AL261" i="79"/>
  <c r="AL260" i="79"/>
  <c r="AL259" i="79"/>
  <c r="AL258" i="79"/>
  <c r="AL257" i="79"/>
  <c r="AL256" i="79"/>
  <c r="AL255" i="79"/>
  <c r="AL254" i="79"/>
  <c r="AL253" i="79"/>
  <c r="AL252" i="79"/>
  <c r="AL251" i="79"/>
  <c r="AL250" i="79"/>
  <c r="AL249" i="79"/>
  <c r="AL248" i="79"/>
  <c r="AL247" i="79"/>
  <c r="AL246" i="79"/>
  <c r="AL245" i="79"/>
  <c r="AL244" i="79"/>
  <c r="AL243" i="79"/>
  <c r="AL242" i="79"/>
  <c r="AL241" i="79"/>
  <c r="AL240" i="79"/>
  <c r="AL239" i="79"/>
  <c r="AL238" i="79"/>
  <c r="AL237" i="79"/>
  <c r="AL236" i="79"/>
  <c r="AL235" i="79"/>
  <c r="AL234" i="79"/>
  <c r="AL233" i="79"/>
  <c r="AL232" i="79"/>
  <c r="AL231" i="79"/>
  <c r="AL230" i="79"/>
  <c r="AL229" i="79"/>
  <c r="AL228" i="79"/>
  <c r="AL227" i="79"/>
  <c r="AL226" i="79"/>
  <c r="AL225" i="79"/>
  <c r="AL224" i="79"/>
  <c r="AL223" i="79"/>
  <c r="AL222" i="79"/>
  <c r="AL221" i="79"/>
  <c r="AL220" i="79"/>
  <c r="AL219" i="79"/>
  <c r="AL218" i="79"/>
  <c r="AL217" i="79"/>
  <c r="AL216" i="79"/>
  <c r="AL215" i="79"/>
  <c r="AL214" i="79"/>
  <c r="AL213" i="79"/>
  <c r="AL212" i="79"/>
  <c r="AL211" i="79"/>
  <c r="AL210" i="79"/>
  <c r="AL209" i="79"/>
  <c r="AL208" i="79"/>
  <c r="AL207" i="79"/>
  <c r="AL206" i="79"/>
  <c r="AL205" i="79"/>
  <c r="AL204" i="79"/>
  <c r="AL203" i="79"/>
  <c r="AL202" i="79"/>
  <c r="AL201" i="79"/>
  <c r="AL200" i="79"/>
  <c r="AL199" i="79"/>
  <c r="AL198" i="79"/>
  <c r="AL197" i="79"/>
  <c r="AL196" i="79"/>
  <c r="AL195" i="79"/>
  <c r="AL194" i="79"/>
  <c r="AL193" i="79"/>
  <c r="AL192" i="79"/>
  <c r="AL191" i="79"/>
  <c r="AL190" i="79"/>
  <c r="AL189" i="79"/>
  <c r="AL188" i="79"/>
  <c r="AL187" i="79"/>
  <c r="AL186" i="79"/>
  <c r="AL185" i="79"/>
  <c r="AL184" i="79"/>
  <c r="AL183" i="79"/>
  <c r="AL182" i="79"/>
  <c r="AL181" i="79"/>
  <c r="AL180" i="79"/>
  <c r="AL179" i="79"/>
  <c r="AL178" i="79"/>
  <c r="AL177" i="79"/>
  <c r="AL176" i="79"/>
  <c r="AL175" i="79"/>
  <c r="AL174" i="79"/>
  <c r="AL173" i="79"/>
  <c r="AL172" i="79"/>
  <c r="AL171" i="79"/>
  <c r="AL170" i="79"/>
  <c r="AL169" i="79"/>
  <c r="AL168" i="79"/>
  <c r="AL167" i="79"/>
  <c r="AL166" i="79"/>
  <c r="AL165" i="79"/>
  <c r="AL164" i="79"/>
  <c r="AL163" i="79"/>
  <c r="AL162" i="79"/>
  <c r="AL161" i="79"/>
  <c r="AL160" i="79"/>
  <c r="AL159" i="79"/>
  <c r="AL158" i="79"/>
  <c r="AL157" i="79"/>
  <c r="AL156" i="79"/>
  <c r="AL155" i="79"/>
  <c r="AL154" i="79"/>
  <c r="AL153" i="79"/>
  <c r="AL152" i="79"/>
  <c r="AL151" i="79"/>
  <c r="AL150" i="79"/>
  <c r="AL149" i="79"/>
  <c r="AL148" i="79"/>
  <c r="AL147" i="79"/>
  <c r="AL146" i="79"/>
  <c r="AL145" i="79"/>
  <c r="AL144" i="79"/>
  <c r="AL143" i="79"/>
  <c r="AL142" i="79"/>
  <c r="AL141" i="79"/>
  <c r="AL140" i="79"/>
  <c r="AL139" i="79"/>
  <c r="AL138" i="79"/>
  <c r="AL137" i="79"/>
  <c r="AL136" i="79"/>
  <c r="AL135" i="79"/>
  <c r="AL134" i="79"/>
  <c r="AL133" i="79"/>
  <c r="AL132" i="79"/>
  <c r="AL131" i="79"/>
  <c r="AL130" i="79"/>
  <c r="AL129" i="79"/>
  <c r="AL128" i="79"/>
  <c r="AL127" i="79"/>
  <c r="AL126" i="79"/>
  <c r="AL125" i="79"/>
  <c r="AL124" i="79"/>
  <c r="AL123" i="79"/>
  <c r="AL122" i="79"/>
  <c r="AL121" i="79"/>
  <c r="AL120" i="79"/>
  <c r="AL119" i="79"/>
  <c r="AL118" i="79"/>
  <c r="AL117" i="79"/>
  <c r="AL116" i="79"/>
  <c r="AL115" i="79"/>
  <c r="AL114" i="79"/>
  <c r="AL113" i="79"/>
  <c r="AL112" i="79"/>
  <c r="AL111" i="79"/>
  <c r="AL110" i="79"/>
  <c r="AL109" i="79"/>
  <c r="AL108" i="79"/>
  <c r="AL107" i="79"/>
  <c r="AL106" i="79"/>
  <c r="AL105" i="79"/>
  <c r="AL104" i="79"/>
  <c r="AL103" i="79"/>
  <c r="AL102" i="79"/>
  <c r="AL101" i="79"/>
  <c r="AL100" i="79"/>
  <c r="AL99" i="79"/>
  <c r="AL98" i="79"/>
  <c r="AL97" i="79"/>
  <c r="AL96" i="79"/>
  <c r="AL95" i="79"/>
  <c r="AL94" i="79"/>
  <c r="AL93" i="79"/>
  <c r="AL92" i="79"/>
  <c r="AL91" i="79"/>
  <c r="AL90" i="79"/>
  <c r="AL89" i="79"/>
  <c r="AL88" i="79"/>
  <c r="AL87" i="79"/>
  <c r="AL86" i="79"/>
  <c r="AL85" i="79"/>
  <c r="AL84" i="79"/>
  <c r="AL83" i="79"/>
  <c r="AL82" i="79"/>
  <c r="AL81" i="79"/>
  <c r="AL80" i="79"/>
  <c r="AL79" i="79"/>
  <c r="AL78" i="79"/>
  <c r="AL77" i="79"/>
  <c r="AL76" i="79"/>
  <c r="AL75" i="79"/>
  <c r="AL74" i="79"/>
  <c r="AL73" i="79"/>
  <c r="AL72" i="79"/>
  <c r="AL71" i="79"/>
  <c r="AL70" i="79"/>
  <c r="AL69" i="79"/>
  <c r="AL68" i="79"/>
  <c r="AL67" i="79"/>
  <c r="AL66" i="79"/>
  <c r="AL65" i="79"/>
  <c r="AL64" i="79"/>
  <c r="AL63" i="79"/>
  <c r="AL62" i="79"/>
  <c r="AL61" i="79"/>
  <c r="AL60" i="79"/>
  <c r="AL59" i="79"/>
  <c r="AL58" i="79"/>
  <c r="AL57" i="79"/>
  <c r="AL56" i="79"/>
  <c r="AL55" i="79"/>
  <c r="AL54" i="79"/>
  <c r="AL53" i="79"/>
  <c r="AL52" i="79"/>
  <c r="AL51" i="79"/>
  <c r="AL50" i="79"/>
  <c r="AL49" i="79"/>
  <c r="AL48" i="79"/>
  <c r="AL47" i="79"/>
  <c r="AL46" i="79"/>
  <c r="AL45" i="79"/>
  <c r="AL44" i="79"/>
  <c r="AL43" i="79"/>
  <c r="AL42" i="79"/>
  <c r="AL41" i="79"/>
  <c r="AL40" i="79"/>
  <c r="AL39" i="79"/>
  <c r="AL38" i="79"/>
  <c r="AL37" i="79"/>
  <c r="AL36" i="79"/>
  <c r="AL35" i="79"/>
  <c r="AL34" i="79"/>
  <c r="AL33" i="79"/>
  <c r="AL32" i="79"/>
  <c r="AL31" i="79"/>
  <c r="AL30" i="79"/>
  <c r="AL29" i="79"/>
  <c r="AL28" i="79"/>
  <c r="AL27" i="79"/>
  <c r="AL26" i="79"/>
  <c r="AL25" i="79"/>
  <c r="AL24" i="79"/>
  <c r="AL23" i="79"/>
  <c r="AL22" i="79"/>
  <c r="AL21" i="79"/>
  <c r="AL20" i="79"/>
  <c r="AL19" i="79"/>
  <c r="AL18" i="79"/>
  <c r="AL17" i="79"/>
  <c r="AL16" i="79"/>
  <c r="AL15" i="79"/>
  <c r="AL14" i="79"/>
  <c r="AL13" i="79"/>
  <c r="AL12" i="79"/>
  <c r="AL11" i="79"/>
  <c r="AL10" i="79"/>
  <c r="AL9" i="79"/>
  <c r="AL8" i="79"/>
  <c r="AL7" i="79"/>
  <c r="AL6" i="79"/>
  <c r="AL5" i="79"/>
  <c r="AL4" i="79"/>
  <c r="AL3" i="79"/>
  <c r="AL2" i="79"/>
  <c r="A51" i="113"/>
  <c r="B101" i="113"/>
  <c r="B96" i="113"/>
  <c r="B97" i="113"/>
  <c r="B98" i="113"/>
  <c r="B99" i="113"/>
  <c r="B100" i="113"/>
  <c r="D101" i="113"/>
  <c r="E101" i="113"/>
  <c r="B94" i="113"/>
  <c r="C101" i="113"/>
  <c r="F101" i="113"/>
  <c r="D100" i="113"/>
  <c r="E100" i="113"/>
  <c r="C100" i="113"/>
  <c r="F100" i="113"/>
  <c r="D99" i="113"/>
  <c r="E99" i="113"/>
  <c r="C99" i="113"/>
  <c r="F99" i="113"/>
  <c r="D98" i="113"/>
  <c r="E98" i="113"/>
  <c r="C98" i="113"/>
  <c r="F98" i="113"/>
  <c r="D97" i="113"/>
  <c r="E97" i="113"/>
  <c r="C97" i="113"/>
  <c r="F97" i="113"/>
  <c r="D96" i="113"/>
  <c r="E96" i="113"/>
  <c r="B55" i="113"/>
  <c r="C96" i="113"/>
  <c r="F96" i="113"/>
  <c r="G96" i="113"/>
  <c r="B95" i="113"/>
  <c r="C77" i="113"/>
  <c r="E77" i="113"/>
  <c r="F77" i="113"/>
  <c r="G77" i="113"/>
  <c r="D77" i="113"/>
  <c r="B79" i="113"/>
  <c r="H77" i="113"/>
  <c r="B78" i="113"/>
  <c r="C78" i="113"/>
  <c r="C79" i="113"/>
  <c r="D79" i="113"/>
  <c r="D80" i="113"/>
  <c r="B81" i="113"/>
  <c r="B80" i="113"/>
  <c r="C80" i="113"/>
  <c r="C81" i="113"/>
  <c r="D81" i="113"/>
  <c r="B83" i="113"/>
  <c r="B82" i="113"/>
  <c r="C82" i="113"/>
  <c r="C83" i="113"/>
  <c r="D83" i="113"/>
  <c r="B85" i="113"/>
  <c r="B84" i="113"/>
  <c r="C84" i="113"/>
  <c r="C85" i="113"/>
  <c r="D85" i="113"/>
  <c r="B87" i="113"/>
  <c r="B86" i="113"/>
  <c r="C86" i="113"/>
  <c r="C87" i="113"/>
  <c r="D87" i="113"/>
  <c r="D92" i="113"/>
  <c r="B89" i="113"/>
  <c r="B88" i="113"/>
  <c r="C88" i="113"/>
  <c r="C89" i="113"/>
  <c r="D89" i="113"/>
  <c r="B91" i="113"/>
  <c r="B90" i="113"/>
  <c r="C90" i="113"/>
  <c r="C91" i="113"/>
  <c r="D91" i="113"/>
  <c r="E92" i="113"/>
  <c r="C92" i="113"/>
  <c r="F92" i="113"/>
  <c r="S91" i="113"/>
  <c r="R91" i="113"/>
  <c r="Q91" i="113"/>
  <c r="P91" i="113"/>
  <c r="O91" i="113"/>
  <c r="N91" i="113"/>
  <c r="M91" i="113"/>
  <c r="L91" i="113"/>
  <c r="K91" i="113"/>
  <c r="H91" i="113"/>
  <c r="G91" i="113"/>
  <c r="S90" i="113"/>
  <c r="R90" i="113"/>
  <c r="Q90" i="113"/>
  <c r="P90" i="113"/>
  <c r="O90" i="113"/>
  <c r="N90" i="113"/>
  <c r="M90" i="113"/>
  <c r="L90" i="113"/>
  <c r="K90" i="113"/>
  <c r="S89" i="113"/>
  <c r="R89" i="113"/>
  <c r="Q89" i="113"/>
  <c r="P89" i="113"/>
  <c r="O89" i="113"/>
  <c r="N89" i="113"/>
  <c r="M89" i="113"/>
  <c r="L89" i="113"/>
  <c r="K89" i="113"/>
  <c r="H89" i="113"/>
  <c r="H88" i="113"/>
  <c r="G89" i="113"/>
  <c r="S88" i="113"/>
  <c r="R88" i="113"/>
  <c r="Q88" i="113"/>
  <c r="P88" i="113"/>
  <c r="O88" i="113"/>
  <c r="N88" i="113"/>
  <c r="M88" i="113"/>
  <c r="L88" i="113"/>
  <c r="K88" i="113"/>
  <c r="S87" i="113"/>
  <c r="R87" i="113"/>
  <c r="Q87" i="113"/>
  <c r="P87" i="113"/>
  <c r="O87" i="113"/>
  <c r="N87" i="113"/>
  <c r="M87" i="113"/>
  <c r="L87" i="113"/>
  <c r="K87" i="113"/>
  <c r="H87" i="113"/>
  <c r="G87" i="113"/>
  <c r="S86" i="113"/>
  <c r="R86" i="113"/>
  <c r="Q86" i="113"/>
  <c r="P86" i="113"/>
  <c r="O86" i="113"/>
  <c r="N86" i="113"/>
  <c r="M86" i="113"/>
  <c r="L86" i="113"/>
  <c r="K86" i="113"/>
  <c r="S85" i="113"/>
  <c r="R85" i="113"/>
  <c r="Q85" i="113"/>
  <c r="P85" i="113"/>
  <c r="O85" i="113"/>
  <c r="N85" i="113"/>
  <c r="M85" i="113"/>
  <c r="L85" i="113"/>
  <c r="K85" i="113"/>
  <c r="H85" i="113"/>
  <c r="E85" i="113"/>
  <c r="G85" i="113"/>
  <c r="S84" i="113"/>
  <c r="R84" i="113"/>
  <c r="Q84" i="113"/>
  <c r="P84" i="113"/>
  <c r="O84" i="113"/>
  <c r="N84" i="113"/>
  <c r="M84" i="113"/>
  <c r="L84" i="113"/>
  <c r="K84" i="113"/>
  <c r="S83" i="113"/>
  <c r="R83" i="113"/>
  <c r="Q83" i="113"/>
  <c r="P83" i="113"/>
  <c r="O83" i="113"/>
  <c r="N83" i="113"/>
  <c r="M83" i="113"/>
  <c r="L83" i="113"/>
  <c r="K83" i="113"/>
  <c r="H83" i="113"/>
  <c r="G83" i="113"/>
  <c r="S82" i="113"/>
  <c r="R82" i="113"/>
  <c r="Q82" i="113"/>
  <c r="P82" i="113"/>
  <c r="O82" i="113"/>
  <c r="N82" i="113"/>
  <c r="M82" i="113"/>
  <c r="L82" i="113"/>
  <c r="K82" i="113"/>
  <c r="S81" i="113"/>
  <c r="R81" i="113"/>
  <c r="Q81" i="113"/>
  <c r="P81" i="113"/>
  <c r="O81" i="113"/>
  <c r="N81" i="113"/>
  <c r="M81" i="113"/>
  <c r="L81" i="113"/>
  <c r="K81" i="113"/>
  <c r="H81" i="113"/>
  <c r="G81" i="113"/>
  <c r="H63" i="113"/>
  <c r="AF80" i="113"/>
  <c r="AE80" i="113"/>
  <c r="AD80" i="113"/>
  <c r="AC80" i="113"/>
  <c r="AB80" i="113"/>
  <c r="AA80" i="113"/>
  <c r="Z80" i="113"/>
  <c r="Y80" i="113"/>
  <c r="V80" i="113"/>
  <c r="W80" i="113"/>
  <c r="X80" i="113"/>
  <c r="S80" i="113"/>
  <c r="R80" i="113"/>
  <c r="Q80" i="113"/>
  <c r="P80" i="113"/>
  <c r="O80" i="113"/>
  <c r="N80" i="113"/>
  <c r="M80" i="113"/>
  <c r="L80" i="113"/>
  <c r="K80" i="113"/>
  <c r="AF79" i="113"/>
  <c r="AE79" i="113"/>
  <c r="AD79" i="113"/>
  <c r="AC79" i="113"/>
  <c r="AB79" i="113"/>
  <c r="AA79" i="113"/>
  <c r="Z79" i="113"/>
  <c r="Y79" i="113"/>
  <c r="V79" i="113"/>
  <c r="W79" i="113"/>
  <c r="X79" i="113"/>
  <c r="S79" i="113"/>
  <c r="R79" i="113"/>
  <c r="Q79" i="113"/>
  <c r="P79" i="113"/>
  <c r="O79" i="113"/>
  <c r="N79" i="113"/>
  <c r="M79" i="113"/>
  <c r="L79" i="113"/>
  <c r="K79" i="113"/>
  <c r="H79" i="113"/>
  <c r="G79" i="113"/>
  <c r="AF78" i="113"/>
  <c r="AE78" i="113"/>
  <c r="AD78" i="113"/>
  <c r="AC78" i="113"/>
  <c r="AB78" i="113"/>
  <c r="AA78" i="113"/>
  <c r="Z78" i="113"/>
  <c r="Y78" i="113"/>
  <c r="V78" i="113"/>
  <c r="W78" i="113"/>
  <c r="X78" i="113"/>
  <c r="S78" i="113"/>
  <c r="R78" i="113"/>
  <c r="Q78" i="113"/>
  <c r="P78" i="113"/>
  <c r="O78" i="113"/>
  <c r="N78" i="113"/>
  <c r="M78" i="113"/>
  <c r="L78" i="113"/>
  <c r="K78" i="113"/>
  <c r="AF77" i="113"/>
  <c r="AE77" i="113"/>
  <c r="AD77" i="113"/>
  <c r="AC77" i="113"/>
  <c r="AB77" i="113"/>
  <c r="AA77" i="113"/>
  <c r="Z77" i="113"/>
  <c r="Y77" i="113"/>
  <c r="V77" i="113"/>
  <c r="W77" i="113"/>
  <c r="X77" i="113"/>
  <c r="S77" i="113"/>
  <c r="R77" i="113"/>
  <c r="Q77" i="113"/>
  <c r="P77" i="113"/>
  <c r="O77" i="113"/>
  <c r="N77" i="113"/>
  <c r="M77" i="113"/>
  <c r="L77" i="113"/>
  <c r="K77" i="113"/>
  <c r="B77" i="113"/>
  <c r="AF76" i="113"/>
  <c r="AE76" i="113"/>
  <c r="AD76" i="113"/>
  <c r="AC76" i="113"/>
  <c r="AB76" i="113"/>
  <c r="AA76" i="113"/>
  <c r="Z76" i="113"/>
  <c r="Y76" i="113"/>
  <c r="V76" i="113"/>
  <c r="W76" i="113"/>
  <c r="X76" i="113"/>
  <c r="S76" i="113"/>
  <c r="R76" i="113"/>
  <c r="Q76" i="113"/>
  <c r="P76" i="113"/>
  <c r="O76" i="113"/>
  <c r="N76" i="113"/>
  <c r="M76" i="113"/>
  <c r="L76" i="113"/>
  <c r="K76" i="113"/>
  <c r="G68" i="113"/>
  <c r="C54" i="113"/>
  <c r="C73" i="113"/>
  <c r="C55" i="113"/>
  <c r="C74" i="113"/>
  <c r="D73" i="113"/>
  <c r="H53" i="113"/>
  <c r="E72" i="113"/>
  <c r="F72" i="113"/>
  <c r="H54" i="113"/>
  <c r="E73" i="113"/>
  <c r="F73" i="113"/>
  <c r="B76" i="113"/>
  <c r="AF75" i="113"/>
  <c r="AE75" i="113"/>
  <c r="AD75" i="113"/>
  <c r="AC75" i="113"/>
  <c r="AB75" i="113"/>
  <c r="AA75" i="113"/>
  <c r="Z75" i="113"/>
  <c r="Y75" i="113"/>
  <c r="V75" i="113"/>
  <c r="W75" i="113"/>
  <c r="X75" i="113"/>
  <c r="S75" i="113"/>
  <c r="R75" i="113"/>
  <c r="Q75" i="113"/>
  <c r="P75" i="113"/>
  <c r="O75" i="113"/>
  <c r="N75" i="113"/>
  <c r="M75" i="113"/>
  <c r="L75" i="113"/>
  <c r="K75" i="113"/>
  <c r="B75" i="113"/>
  <c r="AF74" i="113"/>
  <c r="AE74" i="113"/>
  <c r="AD74" i="113"/>
  <c r="AC74" i="113"/>
  <c r="AB74" i="113"/>
  <c r="AA74" i="113"/>
  <c r="Z74" i="113"/>
  <c r="Y74" i="113"/>
  <c r="V74" i="113"/>
  <c r="W74" i="113"/>
  <c r="X74" i="113"/>
  <c r="S74" i="113"/>
  <c r="R74" i="113"/>
  <c r="Q74" i="113"/>
  <c r="P74" i="113"/>
  <c r="O74" i="113"/>
  <c r="N74" i="113"/>
  <c r="M74" i="113"/>
  <c r="L74" i="113"/>
  <c r="K74" i="113"/>
  <c r="H55" i="113"/>
  <c r="E74" i="113"/>
  <c r="B74" i="113"/>
  <c r="AF73" i="113"/>
  <c r="AE73" i="113"/>
  <c r="AD73" i="113"/>
  <c r="AC73" i="113"/>
  <c r="AB73" i="113"/>
  <c r="AA73" i="113"/>
  <c r="Z73" i="113"/>
  <c r="Y73" i="113"/>
  <c r="V73" i="113"/>
  <c r="W73" i="113"/>
  <c r="X73" i="113"/>
  <c r="S73" i="113"/>
  <c r="R73" i="113"/>
  <c r="Q73" i="113"/>
  <c r="P73" i="113"/>
  <c r="O73" i="113"/>
  <c r="N73" i="113"/>
  <c r="M73" i="113"/>
  <c r="L73" i="113"/>
  <c r="K73" i="113"/>
  <c r="B54" i="113"/>
  <c r="B73" i="113"/>
  <c r="AF72" i="113"/>
  <c r="AE72" i="113"/>
  <c r="AD72" i="113"/>
  <c r="AC72" i="113"/>
  <c r="AB72" i="113"/>
  <c r="AA72" i="113"/>
  <c r="Z72" i="113"/>
  <c r="Y72" i="113"/>
  <c r="V72" i="113"/>
  <c r="W72" i="113"/>
  <c r="X72" i="113"/>
  <c r="S72" i="113"/>
  <c r="R72" i="113"/>
  <c r="Q72" i="113"/>
  <c r="P72" i="113"/>
  <c r="O72" i="113"/>
  <c r="N72" i="113"/>
  <c r="M72" i="113"/>
  <c r="L72" i="113"/>
  <c r="K72" i="113"/>
  <c r="C53" i="113"/>
  <c r="C72" i="113"/>
  <c r="D72" i="113"/>
  <c r="B53" i="113"/>
  <c r="B72" i="113"/>
  <c r="AF71" i="113"/>
  <c r="AE71" i="113"/>
  <c r="AD71" i="113"/>
  <c r="AC71" i="113"/>
  <c r="AB71" i="113"/>
  <c r="AA71" i="113"/>
  <c r="Z71" i="113"/>
  <c r="Y71" i="113"/>
  <c r="V71" i="113"/>
  <c r="W71" i="113"/>
  <c r="X71" i="113"/>
  <c r="S71" i="113"/>
  <c r="R71" i="113"/>
  <c r="Q71" i="113"/>
  <c r="P71" i="113"/>
  <c r="O71" i="113"/>
  <c r="N71" i="113"/>
  <c r="M71" i="113"/>
  <c r="L71" i="113"/>
  <c r="K71" i="113"/>
  <c r="AF70" i="113"/>
  <c r="AE70" i="113"/>
  <c r="AD70" i="113"/>
  <c r="AC70" i="113"/>
  <c r="AB70" i="113"/>
  <c r="AA70" i="113"/>
  <c r="Z70" i="113"/>
  <c r="Y70" i="113"/>
  <c r="V70" i="113"/>
  <c r="W70" i="113"/>
  <c r="X70" i="113"/>
  <c r="S70" i="113"/>
  <c r="R70" i="113"/>
  <c r="Q70" i="113"/>
  <c r="P70" i="113"/>
  <c r="O70" i="113"/>
  <c r="N70" i="113"/>
  <c r="M70" i="113"/>
  <c r="L70" i="113"/>
  <c r="K70" i="113"/>
  <c r="G66" i="113"/>
  <c r="AF69" i="113"/>
  <c r="AE69" i="113"/>
  <c r="AD69" i="113"/>
  <c r="AC69" i="113"/>
  <c r="AB69" i="113"/>
  <c r="AA69" i="113"/>
  <c r="Z69" i="113"/>
  <c r="Y69" i="113"/>
  <c r="V69" i="113"/>
  <c r="W69" i="113"/>
  <c r="X69" i="113"/>
  <c r="S69" i="113"/>
  <c r="R69" i="113"/>
  <c r="Q69" i="113"/>
  <c r="P69" i="113"/>
  <c r="O69" i="113"/>
  <c r="N69" i="113"/>
  <c r="M69" i="113"/>
  <c r="L69" i="113"/>
  <c r="K69" i="113"/>
  <c r="AF68" i="113"/>
  <c r="AE68" i="113"/>
  <c r="AD68" i="113"/>
  <c r="AC68" i="113"/>
  <c r="AB68" i="113"/>
  <c r="AA68" i="113"/>
  <c r="Z68" i="113"/>
  <c r="Y68" i="113"/>
  <c r="V68" i="113"/>
  <c r="W68" i="113"/>
  <c r="X68" i="113"/>
  <c r="S68" i="113"/>
  <c r="R68" i="113"/>
  <c r="Q68" i="113"/>
  <c r="P68" i="113"/>
  <c r="O68" i="113"/>
  <c r="N68" i="113"/>
  <c r="M68" i="113"/>
  <c r="L68" i="113"/>
  <c r="K68" i="113"/>
  <c r="AF67" i="113"/>
  <c r="AE67" i="113"/>
  <c r="AD67" i="113"/>
  <c r="AC67" i="113"/>
  <c r="AB67" i="113"/>
  <c r="AA67" i="113"/>
  <c r="Z67" i="113"/>
  <c r="Y67" i="113"/>
  <c r="V67" i="113"/>
  <c r="W67" i="113"/>
  <c r="X67" i="113"/>
  <c r="S67" i="113"/>
  <c r="R67" i="113"/>
  <c r="Q67" i="113"/>
  <c r="P67" i="113"/>
  <c r="O67" i="113"/>
  <c r="N67" i="113"/>
  <c r="M67" i="113"/>
  <c r="L67" i="113"/>
  <c r="K67" i="113"/>
  <c r="G53" i="113"/>
  <c r="C56" i="113"/>
  <c r="B56" i="113"/>
  <c r="E56" i="113"/>
  <c r="G56" i="113"/>
  <c r="C57" i="113"/>
  <c r="B57" i="113"/>
  <c r="C58" i="113"/>
  <c r="B58" i="113"/>
  <c r="C59" i="113"/>
  <c r="B59" i="113"/>
  <c r="C60" i="113"/>
  <c r="B60" i="113"/>
  <c r="C61" i="113"/>
  <c r="B61" i="113"/>
  <c r="E57" i="113"/>
  <c r="G57" i="113"/>
  <c r="E58" i="113"/>
  <c r="G58" i="113"/>
  <c r="E59" i="113"/>
  <c r="G59" i="113"/>
  <c r="E60" i="113"/>
  <c r="G60" i="113"/>
  <c r="E61" i="113"/>
  <c r="G61" i="113"/>
  <c r="F53" i="113"/>
  <c r="B62" i="113"/>
  <c r="B63" i="113"/>
  <c r="B64" i="113"/>
  <c r="F54" i="113"/>
  <c r="F55" i="113"/>
  <c r="H66" i="113"/>
  <c r="H67" i="113"/>
  <c r="G67" i="113"/>
  <c r="B65" i="113"/>
  <c r="B66" i="113"/>
  <c r="F65" i="113"/>
  <c r="F66" i="113"/>
  <c r="F67" i="113"/>
  <c r="B67" i="113"/>
  <c r="AF66" i="113"/>
  <c r="AE66" i="113"/>
  <c r="AD66" i="113"/>
  <c r="AC66" i="113"/>
  <c r="AB66" i="113"/>
  <c r="AA66" i="113"/>
  <c r="Z66" i="113"/>
  <c r="Y66" i="113"/>
  <c r="V66" i="113"/>
  <c r="W66" i="113"/>
  <c r="X66" i="113"/>
  <c r="S66" i="113"/>
  <c r="R66" i="113"/>
  <c r="Q66" i="113"/>
  <c r="P66" i="113"/>
  <c r="O66" i="113"/>
  <c r="N66" i="113"/>
  <c r="M66" i="113"/>
  <c r="L66" i="113"/>
  <c r="K66" i="113"/>
  <c r="C66" i="113"/>
  <c r="AF65" i="113"/>
  <c r="AE65" i="113"/>
  <c r="AD65" i="113"/>
  <c r="AC65" i="113"/>
  <c r="AB65" i="113"/>
  <c r="AA65" i="113"/>
  <c r="Z65" i="113"/>
  <c r="Y65" i="113"/>
  <c r="V65" i="113"/>
  <c r="W65" i="113"/>
  <c r="X65" i="113"/>
  <c r="S65" i="113"/>
  <c r="R65" i="113"/>
  <c r="Q65" i="113"/>
  <c r="P65" i="113"/>
  <c r="O65" i="113"/>
  <c r="N65" i="113"/>
  <c r="M65" i="113"/>
  <c r="L65" i="113"/>
  <c r="K65" i="113"/>
  <c r="H65" i="113"/>
  <c r="G65" i="113"/>
  <c r="C65" i="113"/>
  <c r="AF64" i="113"/>
  <c r="AE64" i="113"/>
  <c r="AD64" i="113"/>
  <c r="AC64" i="113"/>
  <c r="AB64" i="113"/>
  <c r="AA64" i="113"/>
  <c r="Z64" i="113"/>
  <c r="Y64" i="113"/>
  <c r="V64" i="113"/>
  <c r="W64" i="113"/>
  <c r="X64" i="113"/>
  <c r="S64" i="113"/>
  <c r="R64" i="113"/>
  <c r="Q64" i="113"/>
  <c r="P64" i="113"/>
  <c r="O64" i="113"/>
  <c r="N64" i="113"/>
  <c r="M64" i="113"/>
  <c r="L64" i="113"/>
  <c r="K64" i="113"/>
  <c r="G64" i="113"/>
  <c r="E64" i="113"/>
  <c r="C64" i="113"/>
  <c r="AF63" i="113"/>
  <c r="AE63" i="113"/>
  <c r="AD63" i="113"/>
  <c r="AC63" i="113"/>
  <c r="AB63" i="113"/>
  <c r="AA63" i="113"/>
  <c r="Z63" i="113"/>
  <c r="Y63" i="113"/>
  <c r="V63" i="113"/>
  <c r="W63" i="113"/>
  <c r="X63" i="113"/>
  <c r="S63" i="113"/>
  <c r="R63" i="113"/>
  <c r="Q63" i="113"/>
  <c r="P63" i="113"/>
  <c r="O63" i="113"/>
  <c r="N63" i="113"/>
  <c r="M63" i="113"/>
  <c r="L63" i="113"/>
  <c r="K63" i="113"/>
  <c r="D63" i="113"/>
  <c r="C63" i="113"/>
  <c r="AF62" i="113"/>
  <c r="AE62" i="113"/>
  <c r="AD62" i="113"/>
  <c r="AC62" i="113"/>
  <c r="AB62" i="113"/>
  <c r="AA62" i="113"/>
  <c r="Z62" i="113"/>
  <c r="Y62" i="113"/>
  <c r="V62" i="113"/>
  <c r="W62" i="113"/>
  <c r="X62" i="113"/>
  <c r="S62" i="113"/>
  <c r="R62" i="113"/>
  <c r="Q62" i="113"/>
  <c r="P62" i="113"/>
  <c r="O62" i="113"/>
  <c r="N62" i="113"/>
  <c r="M62" i="113"/>
  <c r="L62" i="113"/>
  <c r="K62" i="113"/>
  <c r="AF61" i="113"/>
  <c r="AE61" i="113"/>
  <c r="AD61" i="113"/>
  <c r="AC61" i="113"/>
  <c r="AB61" i="113"/>
  <c r="AA61" i="113"/>
  <c r="Z61" i="113"/>
  <c r="Y61" i="113"/>
  <c r="V61" i="113"/>
  <c r="W61" i="113"/>
  <c r="X61" i="113"/>
  <c r="S61" i="113"/>
  <c r="R61" i="113"/>
  <c r="Q61" i="113"/>
  <c r="P61" i="113"/>
  <c r="O61" i="113"/>
  <c r="N61" i="113"/>
  <c r="M61" i="113"/>
  <c r="L61" i="113"/>
  <c r="K61" i="113"/>
  <c r="H61" i="113"/>
  <c r="AF60" i="113"/>
  <c r="AE60" i="113"/>
  <c r="AD60" i="113"/>
  <c r="AC60" i="113"/>
  <c r="AB60" i="113"/>
  <c r="AA60" i="113"/>
  <c r="Z60" i="113"/>
  <c r="Y60" i="113"/>
  <c r="V60" i="113"/>
  <c r="W60" i="113"/>
  <c r="X60" i="113"/>
  <c r="S60" i="113"/>
  <c r="R60" i="113"/>
  <c r="Q60" i="113"/>
  <c r="P60" i="113"/>
  <c r="O60" i="113"/>
  <c r="N60" i="113"/>
  <c r="M60" i="113"/>
  <c r="L60" i="113"/>
  <c r="K60" i="113"/>
  <c r="H60" i="113"/>
  <c r="AF59" i="113"/>
  <c r="AE59" i="113"/>
  <c r="AD59" i="113"/>
  <c r="AC59" i="113"/>
  <c r="AB59" i="113"/>
  <c r="AA59" i="113"/>
  <c r="Z59" i="113"/>
  <c r="Y59" i="113"/>
  <c r="V59" i="113"/>
  <c r="W59" i="113"/>
  <c r="X59" i="113"/>
  <c r="S59" i="113"/>
  <c r="R59" i="113"/>
  <c r="Q59" i="113"/>
  <c r="P59" i="113"/>
  <c r="O59" i="113"/>
  <c r="N59" i="113"/>
  <c r="M59" i="113"/>
  <c r="L59" i="113"/>
  <c r="K59" i="113"/>
  <c r="H59" i="113"/>
  <c r="AF58" i="113"/>
  <c r="AE58" i="113"/>
  <c r="AD58" i="113"/>
  <c r="AC58" i="113"/>
  <c r="AB58" i="113"/>
  <c r="AA58" i="113"/>
  <c r="Z58" i="113"/>
  <c r="Y58" i="113"/>
  <c r="V58" i="113"/>
  <c r="W58" i="113"/>
  <c r="X58" i="113"/>
  <c r="S58" i="113"/>
  <c r="R58" i="113"/>
  <c r="Q58" i="113"/>
  <c r="P58" i="113"/>
  <c r="O58" i="113"/>
  <c r="N58" i="113"/>
  <c r="M58" i="113"/>
  <c r="L58" i="113"/>
  <c r="K58" i="113"/>
  <c r="H58" i="113"/>
  <c r="AF57" i="113"/>
  <c r="AE57" i="113"/>
  <c r="AD57" i="113"/>
  <c r="AC57" i="113"/>
  <c r="AB57" i="113"/>
  <c r="AA57" i="113"/>
  <c r="Z57" i="113"/>
  <c r="Y57" i="113"/>
  <c r="V57" i="113"/>
  <c r="W57" i="113"/>
  <c r="X57" i="113"/>
  <c r="S57" i="113"/>
  <c r="R57" i="113"/>
  <c r="Q57" i="113"/>
  <c r="P57" i="113"/>
  <c r="O57" i="113"/>
  <c r="N57" i="113"/>
  <c r="M57" i="113"/>
  <c r="L57" i="113"/>
  <c r="K57" i="113"/>
  <c r="H57" i="113"/>
  <c r="AF56" i="113"/>
  <c r="AE56" i="113"/>
  <c r="AD56" i="113"/>
  <c r="AC56" i="113"/>
  <c r="AB56" i="113"/>
  <c r="AA56" i="113"/>
  <c r="Z56" i="113"/>
  <c r="Y56" i="113"/>
  <c r="V56" i="113"/>
  <c r="W56" i="113"/>
  <c r="X56" i="113"/>
  <c r="S56" i="113"/>
  <c r="R56" i="113"/>
  <c r="Q56" i="113"/>
  <c r="P56" i="113"/>
  <c r="O56" i="113"/>
  <c r="N56" i="113"/>
  <c r="M56" i="113"/>
  <c r="L56" i="113"/>
  <c r="K56" i="113"/>
  <c r="H56" i="113"/>
  <c r="AF55" i="113"/>
  <c r="AE55" i="113"/>
  <c r="AD55" i="113"/>
  <c r="AC55" i="113"/>
  <c r="AB55" i="113"/>
  <c r="AA55" i="113"/>
  <c r="Z55" i="113"/>
  <c r="Y55" i="113"/>
  <c r="V55" i="113"/>
  <c r="W55" i="113"/>
  <c r="X55" i="113"/>
  <c r="S55" i="113"/>
  <c r="R55" i="113"/>
  <c r="Q55" i="113"/>
  <c r="P55" i="113"/>
  <c r="O55" i="113"/>
  <c r="N55" i="113"/>
  <c r="M55" i="113"/>
  <c r="L55" i="113"/>
  <c r="K55" i="113"/>
  <c r="D55" i="113"/>
  <c r="E55" i="113"/>
  <c r="AF54" i="113"/>
  <c r="AE54" i="113"/>
  <c r="AD54" i="113"/>
  <c r="AC54" i="113"/>
  <c r="AB54" i="113"/>
  <c r="AA54" i="113"/>
  <c r="Z54" i="113"/>
  <c r="Y54" i="113"/>
  <c r="V54" i="113"/>
  <c r="W54" i="113"/>
  <c r="X54" i="113"/>
  <c r="S54" i="113"/>
  <c r="R54" i="113"/>
  <c r="Q54" i="113"/>
  <c r="P54" i="113"/>
  <c r="O54" i="113"/>
  <c r="N54" i="113"/>
  <c r="M54" i="113"/>
  <c r="L54" i="113"/>
  <c r="K54" i="113"/>
  <c r="D54" i="113"/>
  <c r="E54" i="113"/>
  <c r="AF53" i="113"/>
  <c r="AE53" i="113"/>
  <c r="AD53" i="113"/>
  <c r="AC53" i="113"/>
  <c r="AB53" i="113"/>
  <c r="AA53" i="113"/>
  <c r="Z53" i="113"/>
  <c r="Y53" i="113"/>
  <c r="V53" i="113"/>
  <c r="W53" i="113"/>
  <c r="X53" i="113"/>
  <c r="S53" i="113"/>
  <c r="R53" i="113"/>
  <c r="Q53" i="113"/>
  <c r="P53" i="113"/>
  <c r="O53" i="113"/>
  <c r="N53" i="113"/>
  <c r="M53" i="113"/>
  <c r="L53" i="113"/>
  <c r="K53" i="113"/>
  <c r="D53" i="113"/>
  <c r="E53" i="113"/>
  <c r="Y52" i="113"/>
  <c r="Z52" i="113"/>
  <c r="AA52" i="113"/>
  <c r="AB52" i="113"/>
  <c r="AC52" i="113"/>
  <c r="AD52" i="113"/>
  <c r="AE52" i="113"/>
  <c r="AF52" i="113"/>
  <c r="V52" i="113"/>
  <c r="W52" i="113"/>
  <c r="X52" i="113"/>
  <c r="S52" i="113"/>
  <c r="AG52" i="113"/>
  <c r="R52" i="113"/>
  <c r="Q52" i="113"/>
  <c r="P52" i="113"/>
  <c r="O52" i="113"/>
  <c r="N52" i="113"/>
  <c r="M52" i="113"/>
  <c r="L52" i="113"/>
  <c r="K52" i="113"/>
  <c r="B51" i="113"/>
  <c r="A51" i="112"/>
  <c r="B101" i="112"/>
  <c r="B96" i="112"/>
  <c r="B97" i="112"/>
  <c r="B98" i="112"/>
  <c r="B99" i="112"/>
  <c r="B100" i="112"/>
  <c r="D101" i="112"/>
  <c r="E101" i="112"/>
  <c r="B94" i="112"/>
  <c r="C101" i="112"/>
  <c r="F101" i="112"/>
  <c r="D100" i="112"/>
  <c r="E100" i="112"/>
  <c r="C100" i="112"/>
  <c r="F100" i="112"/>
  <c r="D99" i="112"/>
  <c r="E99" i="112"/>
  <c r="C99" i="112"/>
  <c r="F99" i="112"/>
  <c r="D98" i="112"/>
  <c r="E98" i="112"/>
  <c r="C98" i="112"/>
  <c r="F98" i="112"/>
  <c r="D97" i="112"/>
  <c r="E97" i="112"/>
  <c r="C97" i="112"/>
  <c r="F97" i="112"/>
  <c r="D96" i="112"/>
  <c r="E96" i="112"/>
  <c r="B55" i="112"/>
  <c r="C96" i="112"/>
  <c r="F96" i="112"/>
  <c r="G96" i="112"/>
  <c r="B95" i="112"/>
  <c r="C77" i="112"/>
  <c r="E77" i="112"/>
  <c r="F77" i="112"/>
  <c r="G77" i="112"/>
  <c r="D77" i="112"/>
  <c r="B79" i="112"/>
  <c r="H77" i="112"/>
  <c r="B78" i="112"/>
  <c r="C78" i="112"/>
  <c r="C79" i="112"/>
  <c r="D79" i="112"/>
  <c r="D80" i="112"/>
  <c r="B81" i="112"/>
  <c r="B80" i="112"/>
  <c r="C80" i="112"/>
  <c r="C81" i="112"/>
  <c r="D81" i="112"/>
  <c r="B83" i="112"/>
  <c r="B82" i="112"/>
  <c r="C82" i="112"/>
  <c r="C83" i="112"/>
  <c r="D83" i="112"/>
  <c r="B85" i="112"/>
  <c r="B84" i="112"/>
  <c r="C84" i="112"/>
  <c r="C85" i="112"/>
  <c r="D85" i="112"/>
  <c r="B87" i="112"/>
  <c r="B86" i="112"/>
  <c r="C86" i="112"/>
  <c r="C87" i="112"/>
  <c r="D87" i="112"/>
  <c r="D92" i="112"/>
  <c r="B89" i="112"/>
  <c r="B88" i="112"/>
  <c r="C88" i="112"/>
  <c r="C89" i="112"/>
  <c r="D89" i="112"/>
  <c r="B91" i="112"/>
  <c r="B90" i="112"/>
  <c r="C90" i="112"/>
  <c r="C91" i="112"/>
  <c r="D91" i="112"/>
  <c r="E92" i="112"/>
  <c r="C92" i="112"/>
  <c r="F92" i="112"/>
  <c r="S91" i="112"/>
  <c r="R91" i="112"/>
  <c r="Q91" i="112"/>
  <c r="P91" i="112"/>
  <c r="O91" i="112"/>
  <c r="N91" i="112"/>
  <c r="M91" i="112"/>
  <c r="L91" i="112"/>
  <c r="K91" i="112"/>
  <c r="H91" i="112"/>
  <c r="G91" i="112"/>
  <c r="S90" i="112"/>
  <c r="R90" i="112"/>
  <c r="Q90" i="112"/>
  <c r="P90" i="112"/>
  <c r="O90" i="112"/>
  <c r="N90" i="112"/>
  <c r="M90" i="112"/>
  <c r="L90" i="112"/>
  <c r="K90" i="112"/>
  <c r="S89" i="112"/>
  <c r="R89" i="112"/>
  <c r="Q89" i="112"/>
  <c r="P89" i="112"/>
  <c r="O89" i="112"/>
  <c r="N89" i="112"/>
  <c r="M89" i="112"/>
  <c r="L89" i="112"/>
  <c r="K89" i="112"/>
  <c r="H89" i="112"/>
  <c r="G89" i="112"/>
  <c r="S88" i="112"/>
  <c r="R88" i="112"/>
  <c r="Q88" i="112"/>
  <c r="P88" i="112"/>
  <c r="O88" i="112"/>
  <c r="N88" i="112"/>
  <c r="M88" i="112"/>
  <c r="L88" i="112"/>
  <c r="K88" i="112"/>
  <c r="H88" i="112"/>
  <c r="S87" i="112"/>
  <c r="R87" i="112"/>
  <c r="Q87" i="112"/>
  <c r="P87" i="112"/>
  <c r="O87" i="112"/>
  <c r="N87" i="112"/>
  <c r="M87" i="112"/>
  <c r="L87" i="112"/>
  <c r="K87" i="112"/>
  <c r="H87" i="112"/>
  <c r="G87" i="112"/>
  <c r="S86" i="112"/>
  <c r="R86" i="112"/>
  <c r="Q86" i="112"/>
  <c r="P86" i="112"/>
  <c r="O86" i="112"/>
  <c r="N86" i="112"/>
  <c r="M86" i="112"/>
  <c r="L86" i="112"/>
  <c r="K86" i="112"/>
  <c r="S85" i="112"/>
  <c r="R85" i="112"/>
  <c r="Q85" i="112"/>
  <c r="P85" i="112"/>
  <c r="O85" i="112"/>
  <c r="N85" i="112"/>
  <c r="M85" i="112"/>
  <c r="L85" i="112"/>
  <c r="K85" i="112"/>
  <c r="H85" i="112"/>
  <c r="E85" i="112"/>
  <c r="G85" i="112"/>
  <c r="S84" i="112"/>
  <c r="R84" i="112"/>
  <c r="Q84" i="112"/>
  <c r="P84" i="112"/>
  <c r="O84" i="112"/>
  <c r="N84" i="112"/>
  <c r="M84" i="112"/>
  <c r="L84" i="112"/>
  <c r="K84" i="112"/>
  <c r="S83" i="112"/>
  <c r="R83" i="112"/>
  <c r="Q83" i="112"/>
  <c r="P83" i="112"/>
  <c r="O83" i="112"/>
  <c r="N83" i="112"/>
  <c r="M83" i="112"/>
  <c r="L83" i="112"/>
  <c r="K83" i="112"/>
  <c r="H83" i="112"/>
  <c r="G83" i="112"/>
  <c r="S82" i="112"/>
  <c r="R82" i="112"/>
  <c r="Q82" i="112"/>
  <c r="P82" i="112"/>
  <c r="O82" i="112"/>
  <c r="N82" i="112"/>
  <c r="M82" i="112"/>
  <c r="L82" i="112"/>
  <c r="K82" i="112"/>
  <c r="S81" i="112"/>
  <c r="R81" i="112"/>
  <c r="Q81" i="112"/>
  <c r="P81" i="112"/>
  <c r="O81" i="112"/>
  <c r="N81" i="112"/>
  <c r="M81" i="112"/>
  <c r="L81" i="112"/>
  <c r="K81" i="112"/>
  <c r="H81" i="112"/>
  <c r="G81" i="112"/>
  <c r="H63" i="112"/>
  <c r="AF80" i="112"/>
  <c r="AE80" i="112"/>
  <c r="AD80" i="112"/>
  <c r="AC80" i="112"/>
  <c r="AB80" i="112"/>
  <c r="AA80" i="112"/>
  <c r="Z80" i="112"/>
  <c r="Y80" i="112"/>
  <c r="V80" i="112"/>
  <c r="W80" i="112"/>
  <c r="X80" i="112"/>
  <c r="S80" i="112"/>
  <c r="R80" i="112"/>
  <c r="Q80" i="112"/>
  <c r="P80" i="112"/>
  <c r="O80" i="112"/>
  <c r="N80" i="112"/>
  <c r="M80" i="112"/>
  <c r="L80" i="112"/>
  <c r="K80" i="112"/>
  <c r="AF79" i="112"/>
  <c r="AE79" i="112"/>
  <c r="AD79" i="112"/>
  <c r="AC79" i="112"/>
  <c r="AB79" i="112"/>
  <c r="AA79" i="112"/>
  <c r="Z79" i="112"/>
  <c r="Y79" i="112"/>
  <c r="V79" i="112"/>
  <c r="W79" i="112"/>
  <c r="X79" i="112"/>
  <c r="S79" i="112"/>
  <c r="R79" i="112"/>
  <c r="Q79" i="112"/>
  <c r="P79" i="112"/>
  <c r="O79" i="112"/>
  <c r="N79" i="112"/>
  <c r="M79" i="112"/>
  <c r="L79" i="112"/>
  <c r="K79" i="112"/>
  <c r="H79" i="112"/>
  <c r="G79" i="112"/>
  <c r="AF78" i="112"/>
  <c r="AE78" i="112"/>
  <c r="AD78" i="112"/>
  <c r="AC78" i="112"/>
  <c r="AB78" i="112"/>
  <c r="AA78" i="112"/>
  <c r="Z78" i="112"/>
  <c r="Y78" i="112"/>
  <c r="V78" i="112"/>
  <c r="W78" i="112"/>
  <c r="X78" i="112"/>
  <c r="S78" i="112"/>
  <c r="R78" i="112"/>
  <c r="Q78" i="112"/>
  <c r="P78" i="112"/>
  <c r="O78" i="112"/>
  <c r="N78" i="112"/>
  <c r="M78" i="112"/>
  <c r="L78" i="112"/>
  <c r="K78" i="112"/>
  <c r="AF77" i="112"/>
  <c r="AE77" i="112"/>
  <c r="AD77" i="112"/>
  <c r="AC77" i="112"/>
  <c r="AB77" i="112"/>
  <c r="AA77" i="112"/>
  <c r="Z77" i="112"/>
  <c r="Y77" i="112"/>
  <c r="V77" i="112"/>
  <c r="W77" i="112"/>
  <c r="X77" i="112"/>
  <c r="S77" i="112"/>
  <c r="R77" i="112"/>
  <c r="Q77" i="112"/>
  <c r="P77" i="112"/>
  <c r="O77" i="112"/>
  <c r="N77" i="112"/>
  <c r="M77" i="112"/>
  <c r="L77" i="112"/>
  <c r="K77" i="112"/>
  <c r="B77" i="112"/>
  <c r="AF76" i="112"/>
  <c r="AE76" i="112"/>
  <c r="AD76" i="112"/>
  <c r="AC76" i="112"/>
  <c r="AB76" i="112"/>
  <c r="AA76" i="112"/>
  <c r="Z76" i="112"/>
  <c r="Y76" i="112"/>
  <c r="V76" i="112"/>
  <c r="W76" i="112"/>
  <c r="X76" i="112"/>
  <c r="S76" i="112"/>
  <c r="R76" i="112"/>
  <c r="Q76" i="112"/>
  <c r="P76" i="112"/>
  <c r="O76" i="112"/>
  <c r="N76" i="112"/>
  <c r="M76" i="112"/>
  <c r="L76" i="112"/>
  <c r="K76" i="112"/>
  <c r="G68" i="112"/>
  <c r="C54" i="112"/>
  <c r="C73" i="112"/>
  <c r="C55" i="112"/>
  <c r="C74" i="112"/>
  <c r="D73" i="112"/>
  <c r="H53" i="112"/>
  <c r="E72" i="112"/>
  <c r="F72" i="112"/>
  <c r="H54" i="112"/>
  <c r="E73" i="112"/>
  <c r="F73" i="112"/>
  <c r="B76" i="112"/>
  <c r="AF75" i="112"/>
  <c r="AE75" i="112"/>
  <c r="AD75" i="112"/>
  <c r="AC75" i="112"/>
  <c r="AB75" i="112"/>
  <c r="AA75" i="112"/>
  <c r="Z75" i="112"/>
  <c r="Y75" i="112"/>
  <c r="V75" i="112"/>
  <c r="W75" i="112"/>
  <c r="X75" i="112"/>
  <c r="S75" i="112"/>
  <c r="R75" i="112"/>
  <c r="Q75" i="112"/>
  <c r="P75" i="112"/>
  <c r="O75" i="112"/>
  <c r="N75" i="112"/>
  <c r="M75" i="112"/>
  <c r="L75" i="112"/>
  <c r="K75" i="112"/>
  <c r="B75" i="112"/>
  <c r="AF74" i="112"/>
  <c r="AE74" i="112"/>
  <c r="AD74" i="112"/>
  <c r="AC74" i="112"/>
  <c r="AB74" i="112"/>
  <c r="AA74" i="112"/>
  <c r="Z74" i="112"/>
  <c r="Y74" i="112"/>
  <c r="V74" i="112"/>
  <c r="W74" i="112"/>
  <c r="X74" i="112"/>
  <c r="S74" i="112"/>
  <c r="R74" i="112"/>
  <c r="Q74" i="112"/>
  <c r="P74" i="112"/>
  <c r="O74" i="112"/>
  <c r="N74" i="112"/>
  <c r="M74" i="112"/>
  <c r="L74" i="112"/>
  <c r="K74" i="112"/>
  <c r="H55" i="112"/>
  <c r="E74" i="112"/>
  <c r="B74" i="112"/>
  <c r="AF73" i="112"/>
  <c r="AE73" i="112"/>
  <c r="AD73" i="112"/>
  <c r="AC73" i="112"/>
  <c r="AB73" i="112"/>
  <c r="AA73" i="112"/>
  <c r="Z73" i="112"/>
  <c r="Y73" i="112"/>
  <c r="V73" i="112"/>
  <c r="W73" i="112"/>
  <c r="X73" i="112"/>
  <c r="S73" i="112"/>
  <c r="R73" i="112"/>
  <c r="Q73" i="112"/>
  <c r="P73" i="112"/>
  <c r="O73" i="112"/>
  <c r="N73" i="112"/>
  <c r="M73" i="112"/>
  <c r="L73" i="112"/>
  <c r="K73" i="112"/>
  <c r="B54" i="112"/>
  <c r="B73" i="112"/>
  <c r="AF72" i="112"/>
  <c r="AE72" i="112"/>
  <c r="AD72" i="112"/>
  <c r="AC72" i="112"/>
  <c r="AB72" i="112"/>
  <c r="AA72" i="112"/>
  <c r="Z72" i="112"/>
  <c r="Y72" i="112"/>
  <c r="V72" i="112"/>
  <c r="W72" i="112"/>
  <c r="X72" i="112"/>
  <c r="S72" i="112"/>
  <c r="R72" i="112"/>
  <c r="Q72" i="112"/>
  <c r="P72" i="112"/>
  <c r="O72" i="112"/>
  <c r="N72" i="112"/>
  <c r="M72" i="112"/>
  <c r="L72" i="112"/>
  <c r="K72" i="112"/>
  <c r="C53" i="112"/>
  <c r="C72" i="112"/>
  <c r="D72" i="112"/>
  <c r="B53" i="112"/>
  <c r="B72" i="112"/>
  <c r="AF71" i="112"/>
  <c r="AE71" i="112"/>
  <c r="AD71" i="112"/>
  <c r="AC71" i="112"/>
  <c r="AB71" i="112"/>
  <c r="AA71" i="112"/>
  <c r="Z71" i="112"/>
  <c r="Y71" i="112"/>
  <c r="V71" i="112"/>
  <c r="W71" i="112"/>
  <c r="X71" i="112"/>
  <c r="S71" i="112"/>
  <c r="R71" i="112"/>
  <c r="Q71" i="112"/>
  <c r="P71" i="112"/>
  <c r="O71" i="112"/>
  <c r="N71" i="112"/>
  <c r="M71" i="112"/>
  <c r="L71" i="112"/>
  <c r="K71" i="112"/>
  <c r="AF70" i="112"/>
  <c r="AE70" i="112"/>
  <c r="AD70" i="112"/>
  <c r="AC70" i="112"/>
  <c r="AB70" i="112"/>
  <c r="AA70" i="112"/>
  <c r="Z70" i="112"/>
  <c r="Y70" i="112"/>
  <c r="V70" i="112"/>
  <c r="W70" i="112"/>
  <c r="X70" i="112"/>
  <c r="S70" i="112"/>
  <c r="R70" i="112"/>
  <c r="Q70" i="112"/>
  <c r="P70" i="112"/>
  <c r="O70" i="112"/>
  <c r="N70" i="112"/>
  <c r="M70" i="112"/>
  <c r="L70" i="112"/>
  <c r="K70" i="112"/>
  <c r="G66" i="112"/>
  <c r="AF69" i="112"/>
  <c r="AE69" i="112"/>
  <c r="AD69" i="112"/>
  <c r="AC69" i="112"/>
  <c r="AB69" i="112"/>
  <c r="AA69" i="112"/>
  <c r="Z69" i="112"/>
  <c r="Y69" i="112"/>
  <c r="V69" i="112"/>
  <c r="W69" i="112"/>
  <c r="X69" i="112"/>
  <c r="S69" i="112"/>
  <c r="R69" i="112"/>
  <c r="Q69" i="112"/>
  <c r="P69" i="112"/>
  <c r="O69" i="112"/>
  <c r="N69" i="112"/>
  <c r="M69" i="112"/>
  <c r="L69" i="112"/>
  <c r="K69" i="112"/>
  <c r="AF68" i="112"/>
  <c r="AE68" i="112"/>
  <c r="AD68" i="112"/>
  <c r="AC68" i="112"/>
  <c r="AB68" i="112"/>
  <c r="AA68" i="112"/>
  <c r="Z68" i="112"/>
  <c r="Y68" i="112"/>
  <c r="V68" i="112"/>
  <c r="W68" i="112"/>
  <c r="X68" i="112"/>
  <c r="S68" i="112"/>
  <c r="R68" i="112"/>
  <c r="Q68" i="112"/>
  <c r="P68" i="112"/>
  <c r="O68" i="112"/>
  <c r="N68" i="112"/>
  <c r="M68" i="112"/>
  <c r="L68" i="112"/>
  <c r="K68" i="112"/>
  <c r="AF67" i="112"/>
  <c r="AE67" i="112"/>
  <c r="AD67" i="112"/>
  <c r="AC67" i="112"/>
  <c r="AB67" i="112"/>
  <c r="AA67" i="112"/>
  <c r="Z67" i="112"/>
  <c r="Y67" i="112"/>
  <c r="V67" i="112"/>
  <c r="W67" i="112"/>
  <c r="X67" i="112"/>
  <c r="S67" i="112"/>
  <c r="R67" i="112"/>
  <c r="Q67" i="112"/>
  <c r="P67" i="112"/>
  <c r="O67" i="112"/>
  <c r="N67" i="112"/>
  <c r="M67" i="112"/>
  <c r="L67" i="112"/>
  <c r="K67" i="112"/>
  <c r="G53" i="112"/>
  <c r="C56" i="112"/>
  <c r="B56" i="112"/>
  <c r="C57" i="112"/>
  <c r="B57" i="112"/>
  <c r="C58" i="112"/>
  <c r="B58" i="112"/>
  <c r="C59" i="112"/>
  <c r="B59" i="112"/>
  <c r="C60" i="112"/>
  <c r="B60" i="112"/>
  <c r="C61" i="112"/>
  <c r="B61" i="112"/>
  <c r="E56" i="112"/>
  <c r="G56" i="112"/>
  <c r="E57" i="112"/>
  <c r="G57" i="112"/>
  <c r="E58" i="112"/>
  <c r="G58" i="112"/>
  <c r="E59" i="112"/>
  <c r="G59" i="112"/>
  <c r="E60" i="112"/>
  <c r="G60" i="112"/>
  <c r="E61" i="112"/>
  <c r="G61" i="112"/>
  <c r="F53" i="112"/>
  <c r="B62" i="112"/>
  <c r="B63" i="112"/>
  <c r="B64" i="112"/>
  <c r="F54" i="112"/>
  <c r="F55" i="112"/>
  <c r="H66" i="112"/>
  <c r="H67" i="112"/>
  <c r="G67" i="112"/>
  <c r="B65" i="112"/>
  <c r="B66" i="112"/>
  <c r="F65" i="112"/>
  <c r="F66" i="112"/>
  <c r="F67" i="112"/>
  <c r="B67" i="112"/>
  <c r="AF66" i="112"/>
  <c r="AE66" i="112"/>
  <c r="AD66" i="112"/>
  <c r="AC66" i="112"/>
  <c r="AB66" i="112"/>
  <c r="AA66" i="112"/>
  <c r="Z66" i="112"/>
  <c r="Y66" i="112"/>
  <c r="V66" i="112"/>
  <c r="W66" i="112"/>
  <c r="X66" i="112"/>
  <c r="S66" i="112"/>
  <c r="R66" i="112"/>
  <c r="Q66" i="112"/>
  <c r="P66" i="112"/>
  <c r="O66" i="112"/>
  <c r="N66" i="112"/>
  <c r="M66" i="112"/>
  <c r="L66" i="112"/>
  <c r="K66" i="112"/>
  <c r="C66" i="112"/>
  <c r="AF65" i="112"/>
  <c r="AE65" i="112"/>
  <c r="AD65" i="112"/>
  <c r="AC65" i="112"/>
  <c r="AB65" i="112"/>
  <c r="AA65" i="112"/>
  <c r="Z65" i="112"/>
  <c r="Y65" i="112"/>
  <c r="V65" i="112"/>
  <c r="W65" i="112"/>
  <c r="X65" i="112"/>
  <c r="S65" i="112"/>
  <c r="R65" i="112"/>
  <c r="Q65" i="112"/>
  <c r="P65" i="112"/>
  <c r="O65" i="112"/>
  <c r="N65" i="112"/>
  <c r="M65" i="112"/>
  <c r="L65" i="112"/>
  <c r="K65" i="112"/>
  <c r="H65" i="112"/>
  <c r="G65" i="112"/>
  <c r="C65" i="112"/>
  <c r="AF64" i="112"/>
  <c r="AE64" i="112"/>
  <c r="AD64" i="112"/>
  <c r="AC64" i="112"/>
  <c r="AB64" i="112"/>
  <c r="AA64" i="112"/>
  <c r="Z64" i="112"/>
  <c r="Y64" i="112"/>
  <c r="V64" i="112"/>
  <c r="W64" i="112"/>
  <c r="X64" i="112"/>
  <c r="S64" i="112"/>
  <c r="R64" i="112"/>
  <c r="Q64" i="112"/>
  <c r="P64" i="112"/>
  <c r="O64" i="112"/>
  <c r="N64" i="112"/>
  <c r="M64" i="112"/>
  <c r="L64" i="112"/>
  <c r="K64" i="112"/>
  <c r="G64" i="112"/>
  <c r="E64" i="112"/>
  <c r="C64" i="112"/>
  <c r="AF63" i="112"/>
  <c r="AE63" i="112"/>
  <c r="AD63" i="112"/>
  <c r="AC63" i="112"/>
  <c r="AB63" i="112"/>
  <c r="AA63" i="112"/>
  <c r="Z63" i="112"/>
  <c r="Y63" i="112"/>
  <c r="V63" i="112"/>
  <c r="W63" i="112"/>
  <c r="X63" i="112"/>
  <c r="S63" i="112"/>
  <c r="R63" i="112"/>
  <c r="Q63" i="112"/>
  <c r="P63" i="112"/>
  <c r="O63" i="112"/>
  <c r="N63" i="112"/>
  <c r="M63" i="112"/>
  <c r="L63" i="112"/>
  <c r="K63" i="112"/>
  <c r="D53" i="112"/>
  <c r="E53" i="112"/>
  <c r="D54" i="112"/>
  <c r="E54" i="112"/>
  <c r="D55" i="112"/>
  <c r="E55" i="112"/>
  <c r="D63" i="112"/>
  <c r="C63" i="112"/>
  <c r="AF62" i="112"/>
  <c r="AE62" i="112"/>
  <c r="AD62" i="112"/>
  <c r="AC62" i="112"/>
  <c r="AB62" i="112"/>
  <c r="AA62" i="112"/>
  <c r="Z62" i="112"/>
  <c r="Y62" i="112"/>
  <c r="V62" i="112"/>
  <c r="W62" i="112"/>
  <c r="X62" i="112"/>
  <c r="S62" i="112"/>
  <c r="R62" i="112"/>
  <c r="Q62" i="112"/>
  <c r="P62" i="112"/>
  <c r="O62" i="112"/>
  <c r="N62" i="112"/>
  <c r="M62" i="112"/>
  <c r="L62" i="112"/>
  <c r="K62" i="112"/>
  <c r="AF61" i="112"/>
  <c r="AE61" i="112"/>
  <c r="AD61" i="112"/>
  <c r="AC61" i="112"/>
  <c r="AB61" i="112"/>
  <c r="AA61" i="112"/>
  <c r="Z61" i="112"/>
  <c r="Y61" i="112"/>
  <c r="V61" i="112"/>
  <c r="W61" i="112"/>
  <c r="X61" i="112"/>
  <c r="S61" i="112"/>
  <c r="R61" i="112"/>
  <c r="Q61" i="112"/>
  <c r="P61" i="112"/>
  <c r="O61" i="112"/>
  <c r="N61" i="112"/>
  <c r="M61" i="112"/>
  <c r="L61" i="112"/>
  <c r="K61" i="112"/>
  <c r="H61" i="112"/>
  <c r="AF60" i="112"/>
  <c r="AE60" i="112"/>
  <c r="AD60" i="112"/>
  <c r="AC60" i="112"/>
  <c r="AB60" i="112"/>
  <c r="AA60" i="112"/>
  <c r="Z60" i="112"/>
  <c r="Y60" i="112"/>
  <c r="V60" i="112"/>
  <c r="W60" i="112"/>
  <c r="X60" i="112"/>
  <c r="S60" i="112"/>
  <c r="R60" i="112"/>
  <c r="Q60" i="112"/>
  <c r="P60" i="112"/>
  <c r="O60" i="112"/>
  <c r="N60" i="112"/>
  <c r="M60" i="112"/>
  <c r="L60" i="112"/>
  <c r="K60" i="112"/>
  <c r="H60" i="112"/>
  <c r="AF59" i="112"/>
  <c r="AE59" i="112"/>
  <c r="AD59" i="112"/>
  <c r="AC59" i="112"/>
  <c r="AB59" i="112"/>
  <c r="AA59" i="112"/>
  <c r="Z59" i="112"/>
  <c r="Y59" i="112"/>
  <c r="V59" i="112"/>
  <c r="W59" i="112"/>
  <c r="X59" i="112"/>
  <c r="S59" i="112"/>
  <c r="R59" i="112"/>
  <c r="Q59" i="112"/>
  <c r="P59" i="112"/>
  <c r="O59" i="112"/>
  <c r="N59" i="112"/>
  <c r="M59" i="112"/>
  <c r="L59" i="112"/>
  <c r="K59" i="112"/>
  <c r="H59" i="112"/>
  <c r="AF58" i="112"/>
  <c r="AE58" i="112"/>
  <c r="AD58" i="112"/>
  <c r="AC58" i="112"/>
  <c r="AB58" i="112"/>
  <c r="AA58" i="112"/>
  <c r="Z58" i="112"/>
  <c r="Y58" i="112"/>
  <c r="V58" i="112"/>
  <c r="W58" i="112"/>
  <c r="X58" i="112"/>
  <c r="S58" i="112"/>
  <c r="R58" i="112"/>
  <c r="Q58" i="112"/>
  <c r="P58" i="112"/>
  <c r="O58" i="112"/>
  <c r="N58" i="112"/>
  <c r="M58" i="112"/>
  <c r="L58" i="112"/>
  <c r="K58" i="112"/>
  <c r="H58" i="112"/>
  <c r="AF57" i="112"/>
  <c r="AE57" i="112"/>
  <c r="AD57" i="112"/>
  <c r="AC57" i="112"/>
  <c r="AB57" i="112"/>
  <c r="AA57" i="112"/>
  <c r="Z57" i="112"/>
  <c r="Y57" i="112"/>
  <c r="V57" i="112"/>
  <c r="W57" i="112"/>
  <c r="X57" i="112"/>
  <c r="S57" i="112"/>
  <c r="R57" i="112"/>
  <c r="Q57" i="112"/>
  <c r="P57" i="112"/>
  <c r="O57" i="112"/>
  <c r="N57" i="112"/>
  <c r="M57" i="112"/>
  <c r="L57" i="112"/>
  <c r="K57" i="112"/>
  <c r="H57" i="112"/>
  <c r="AF56" i="112"/>
  <c r="AE56" i="112"/>
  <c r="AD56" i="112"/>
  <c r="AC56" i="112"/>
  <c r="AB56" i="112"/>
  <c r="AA56" i="112"/>
  <c r="Z56" i="112"/>
  <c r="Y56" i="112"/>
  <c r="V56" i="112"/>
  <c r="W56" i="112"/>
  <c r="X56" i="112"/>
  <c r="S56" i="112"/>
  <c r="R56" i="112"/>
  <c r="Q56" i="112"/>
  <c r="P56" i="112"/>
  <c r="O56" i="112"/>
  <c r="N56" i="112"/>
  <c r="M56" i="112"/>
  <c r="L56" i="112"/>
  <c r="K56" i="112"/>
  <c r="H56" i="112"/>
  <c r="AF55" i="112"/>
  <c r="AE55" i="112"/>
  <c r="AD55" i="112"/>
  <c r="AC55" i="112"/>
  <c r="AB55" i="112"/>
  <c r="AA55" i="112"/>
  <c r="Z55" i="112"/>
  <c r="Y55" i="112"/>
  <c r="V55" i="112"/>
  <c r="W55" i="112"/>
  <c r="X55" i="112"/>
  <c r="S55" i="112"/>
  <c r="R55" i="112"/>
  <c r="Q55" i="112"/>
  <c r="P55" i="112"/>
  <c r="O55" i="112"/>
  <c r="N55" i="112"/>
  <c r="M55" i="112"/>
  <c r="L55" i="112"/>
  <c r="K55" i="112"/>
  <c r="AF54" i="112"/>
  <c r="AE54" i="112"/>
  <c r="AD54" i="112"/>
  <c r="AC54" i="112"/>
  <c r="AB54" i="112"/>
  <c r="AA54" i="112"/>
  <c r="Z54" i="112"/>
  <c r="Y54" i="112"/>
  <c r="V54" i="112"/>
  <c r="W54" i="112"/>
  <c r="X54" i="112"/>
  <c r="S54" i="112"/>
  <c r="R54" i="112"/>
  <c r="Q54" i="112"/>
  <c r="P54" i="112"/>
  <c r="O54" i="112"/>
  <c r="N54" i="112"/>
  <c r="M54" i="112"/>
  <c r="L54" i="112"/>
  <c r="K54" i="112"/>
  <c r="AF53" i="112"/>
  <c r="AE53" i="112"/>
  <c r="AD53" i="112"/>
  <c r="AC53" i="112"/>
  <c r="AB53" i="112"/>
  <c r="AA53" i="112"/>
  <c r="Z53" i="112"/>
  <c r="Y53" i="112"/>
  <c r="V53" i="112"/>
  <c r="W53" i="112"/>
  <c r="X53" i="112"/>
  <c r="S53" i="112"/>
  <c r="R53" i="112"/>
  <c r="Q53" i="112"/>
  <c r="P53" i="112"/>
  <c r="O53" i="112"/>
  <c r="N53" i="112"/>
  <c r="M53" i="112"/>
  <c r="L53" i="112"/>
  <c r="K53" i="112"/>
  <c r="Y52" i="112"/>
  <c r="Z52" i="112"/>
  <c r="AA52" i="112"/>
  <c r="AB52" i="112"/>
  <c r="AC52" i="112"/>
  <c r="AD52" i="112"/>
  <c r="AE52" i="112"/>
  <c r="AF52" i="112"/>
  <c r="V52" i="112"/>
  <c r="W52" i="112"/>
  <c r="X52" i="112"/>
  <c r="S52" i="112"/>
  <c r="AG52" i="112"/>
  <c r="R52" i="112"/>
  <c r="Q52" i="112"/>
  <c r="P52" i="112"/>
  <c r="O52" i="112"/>
  <c r="N52" i="112"/>
  <c r="M52" i="112"/>
  <c r="L52" i="112"/>
  <c r="K52" i="112"/>
  <c r="B51" i="112"/>
  <c r="A51" i="111"/>
  <c r="B101" i="111"/>
  <c r="B96" i="111"/>
  <c r="B97" i="111"/>
  <c r="B98" i="111"/>
  <c r="B99" i="111"/>
  <c r="B100" i="111"/>
  <c r="D101" i="111"/>
  <c r="E101" i="111"/>
  <c r="B94" i="111"/>
  <c r="C101" i="111"/>
  <c r="F101" i="111"/>
  <c r="D100" i="111"/>
  <c r="E100" i="111"/>
  <c r="C100" i="111"/>
  <c r="F100" i="111"/>
  <c r="D99" i="111"/>
  <c r="E99" i="111"/>
  <c r="C99" i="111"/>
  <c r="F99" i="111"/>
  <c r="D98" i="111"/>
  <c r="E98" i="111"/>
  <c r="C98" i="111"/>
  <c r="F98" i="111"/>
  <c r="D97" i="111"/>
  <c r="E97" i="111"/>
  <c r="C97" i="111"/>
  <c r="F97" i="111"/>
  <c r="D96" i="111"/>
  <c r="E96" i="111"/>
  <c r="B55" i="111"/>
  <c r="C96" i="111"/>
  <c r="F96" i="111"/>
  <c r="G96" i="111"/>
  <c r="B95" i="111"/>
  <c r="C77" i="111"/>
  <c r="E77" i="111"/>
  <c r="F77" i="111"/>
  <c r="G77" i="111"/>
  <c r="D77" i="111"/>
  <c r="B79" i="111"/>
  <c r="H77" i="111"/>
  <c r="B78" i="111"/>
  <c r="C78" i="111"/>
  <c r="C79" i="111"/>
  <c r="D79" i="111"/>
  <c r="D80" i="111"/>
  <c r="B81" i="111"/>
  <c r="B80" i="111"/>
  <c r="C80" i="111"/>
  <c r="C81" i="111"/>
  <c r="D81" i="111"/>
  <c r="B83" i="111"/>
  <c r="B82" i="111"/>
  <c r="C82" i="111"/>
  <c r="C83" i="111"/>
  <c r="D83" i="111"/>
  <c r="B85" i="111"/>
  <c r="B84" i="111"/>
  <c r="C84" i="111"/>
  <c r="C85" i="111"/>
  <c r="D85" i="111"/>
  <c r="B87" i="111"/>
  <c r="B86" i="111"/>
  <c r="C86" i="111"/>
  <c r="C87" i="111"/>
  <c r="D87" i="111"/>
  <c r="D92" i="111"/>
  <c r="B89" i="111"/>
  <c r="B88" i="111"/>
  <c r="C88" i="111"/>
  <c r="C89" i="111"/>
  <c r="D89" i="111"/>
  <c r="B91" i="111"/>
  <c r="B90" i="111"/>
  <c r="C90" i="111"/>
  <c r="C91" i="111"/>
  <c r="D91" i="111"/>
  <c r="E92" i="111"/>
  <c r="C92" i="111"/>
  <c r="F92" i="111"/>
  <c r="S91" i="111"/>
  <c r="R91" i="111"/>
  <c r="Q91" i="111"/>
  <c r="P91" i="111"/>
  <c r="O91" i="111"/>
  <c r="N91" i="111"/>
  <c r="M91" i="111"/>
  <c r="L91" i="111"/>
  <c r="K91" i="111"/>
  <c r="H91" i="111"/>
  <c r="G91" i="111"/>
  <c r="S90" i="111"/>
  <c r="R90" i="111"/>
  <c r="Q90" i="111"/>
  <c r="P90" i="111"/>
  <c r="O90" i="111"/>
  <c r="N90" i="111"/>
  <c r="M90" i="111"/>
  <c r="L90" i="111"/>
  <c r="K90" i="111"/>
  <c r="S89" i="111"/>
  <c r="R89" i="111"/>
  <c r="Q89" i="111"/>
  <c r="P89" i="111"/>
  <c r="O89" i="111"/>
  <c r="N89" i="111"/>
  <c r="M89" i="111"/>
  <c r="L89" i="111"/>
  <c r="K89" i="111"/>
  <c r="H89" i="111"/>
  <c r="H88" i="111"/>
  <c r="G89" i="111"/>
  <c r="S88" i="111"/>
  <c r="R88" i="111"/>
  <c r="Q88" i="111"/>
  <c r="P88" i="111"/>
  <c r="O88" i="111"/>
  <c r="N88" i="111"/>
  <c r="M88" i="111"/>
  <c r="L88" i="111"/>
  <c r="K88" i="111"/>
  <c r="S87" i="111"/>
  <c r="R87" i="111"/>
  <c r="Q87" i="111"/>
  <c r="P87" i="111"/>
  <c r="O87" i="111"/>
  <c r="N87" i="111"/>
  <c r="M87" i="111"/>
  <c r="L87" i="111"/>
  <c r="K87" i="111"/>
  <c r="H87" i="111"/>
  <c r="G87" i="111"/>
  <c r="S86" i="111"/>
  <c r="R86" i="111"/>
  <c r="Q86" i="111"/>
  <c r="P86" i="111"/>
  <c r="O86" i="111"/>
  <c r="N86" i="111"/>
  <c r="M86" i="111"/>
  <c r="L86" i="111"/>
  <c r="K86" i="111"/>
  <c r="S85" i="111"/>
  <c r="R85" i="111"/>
  <c r="Q85" i="111"/>
  <c r="P85" i="111"/>
  <c r="O85" i="111"/>
  <c r="N85" i="111"/>
  <c r="M85" i="111"/>
  <c r="L85" i="111"/>
  <c r="K85" i="111"/>
  <c r="H85" i="111"/>
  <c r="E85" i="111"/>
  <c r="G85" i="111"/>
  <c r="S84" i="111"/>
  <c r="R84" i="111"/>
  <c r="Q84" i="111"/>
  <c r="P84" i="111"/>
  <c r="O84" i="111"/>
  <c r="N84" i="111"/>
  <c r="M84" i="111"/>
  <c r="L84" i="111"/>
  <c r="K84" i="111"/>
  <c r="S83" i="111"/>
  <c r="R83" i="111"/>
  <c r="Q83" i="111"/>
  <c r="P83" i="111"/>
  <c r="O83" i="111"/>
  <c r="N83" i="111"/>
  <c r="M83" i="111"/>
  <c r="L83" i="111"/>
  <c r="K83" i="111"/>
  <c r="H83" i="111"/>
  <c r="G83" i="111"/>
  <c r="S82" i="111"/>
  <c r="R82" i="111"/>
  <c r="Q82" i="111"/>
  <c r="P82" i="111"/>
  <c r="O82" i="111"/>
  <c r="N82" i="111"/>
  <c r="M82" i="111"/>
  <c r="L82" i="111"/>
  <c r="K82" i="111"/>
  <c r="S81" i="111"/>
  <c r="R81" i="111"/>
  <c r="Q81" i="111"/>
  <c r="P81" i="111"/>
  <c r="O81" i="111"/>
  <c r="N81" i="111"/>
  <c r="M81" i="111"/>
  <c r="L81" i="111"/>
  <c r="K81" i="111"/>
  <c r="H81" i="111"/>
  <c r="G81" i="111"/>
  <c r="H63" i="111"/>
  <c r="AF80" i="111"/>
  <c r="AE80" i="111"/>
  <c r="AD80" i="111"/>
  <c r="AC80" i="111"/>
  <c r="AB80" i="111"/>
  <c r="AA80" i="111"/>
  <c r="Z80" i="111"/>
  <c r="Y80" i="111"/>
  <c r="V80" i="111"/>
  <c r="W80" i="111"/>
  <c r="X80" i="111"/>
  <c r="S80" i="111"/>
  <c r="R80" i="111"/>
  <c r="Q80" i="111"/>
  <c r="P80" i="111"/>
  <c r="O80" i="111"/>
  <c r="N80" i="111"/>
  <c r="M80" i="111"/>
  <c r="L80" i="111"/>
  <c r="K80" i="111"/>
  <c r="AF79" i="111"/>
  <c r="AE79" i="111"/>
  <c r="AD79" i="111"/>
  <c r="AC79" i="111"/>
  <c r="AB79" i="111"/>
  <c r="AA79" i="111"/>
  <c r="Z79" i="111"/>
  <c r="Y79" i="111"/>
  <c r="V79" i="111"/>
  <c r="W79" i="111"/>
  <c r="X79" i="111"/>
  <c r="S79" i="111"/>
  <c r="R79" i="111"/>
  <c r="Q79" i="111"/>
  <c r="P79" i="111"/>
  <c r="O79" i="111"/>
  <c r="N79" i="111"/>
  <c r="M79" i="111"/>
  <c r="L79" i="111"/>
  <c r="K79" i="111"/>
  <c r="H79" i="111"/>
  <c r="G79" i="111"/>
  <c r="AF78" i="111"/>
  <c r="AE78" i="111"/>
  <c r="AD78" i="111"/>
  <c r="AC78" i="111"/>
  <c r="AB78" i="111"/>
  <c r="AA78" i="111"/>
  <c r="Z78" i="111"/>
  <c r="Y78" i="111"/>
  <c r="V78" i="111"/>
  <c r="W78" i="111"/>
  <c r="X78" i="111"/>
  <c r="S78" i="111"/>
  <c r="R78" i="111"/>
  <c r="Q78" i="111"/>
  <c r="P78" i="111"/>
  <c r="O78" i="111"/>
  <c r="N78" i="111"/>
  <c r="M78" i="111"/>
  <c r="L78" i="111"/>
  <c r="K78" i="111"/>
  <c r="AF77" i="111"/>
  <c r="AE77" i="111"/>
  <c r="AD77" i="111"/>
  <c r="AC77" i="111"/>
  <c r="AB77" i="111"/>
  <c r="AA77" i="111"/>
  <c r="Z77" i="111"/>
  <c r="Y77" i="111"/>
  <c r="V77" i="111"/>
  <c r="W77" i="111"/>
  <c r="X77" i="111"/>
  <c r="S77" i="111"/>
  <c r="R77" i="111"/>
  <c r="Q77" i="111"/>
  <c r="P77" i="111"/>
  <c r="O77" i="111"/>
  <c r="N77" i="111"/>
  <c r="M77" i="111"/>
  <c r="L77" i="111"/>
  <c r="K77" i="111"/>
  <c r="B77" i="111"/>
  <c r="AF76" i="111"/>
  <c r="AE76" i="111"/>
  <c r="AD76" i="111"/>
  <c r="AC76" i="111"/>
  <c r="AB76" i="111"/>
  <c r="AA76" i="111"/>
  <c r="Z76" i="111"/>
  <c r="Y76" i="111"/>
  <c r="V76" i="111"/>
  <c r="W76" i="111"/>
  <c r="X76" i="111"/>
  <c r="S76" i="111"/>
  <c r="R76" i="111"/>
  <c r="Q76" i="111"/>
  <c r="P76" i="111"/>
  <c r="O76" i="111"/>
  <c r="N76" i="111"/>
  <c r="M76" i="111"/>
  <c r="L76" i="111"/>
  <c r="K76" i="111"/>
  <c r="G68" i="111"/>
  <c r="C54" i="111"/>
  <c r="C73" i="111"/>
  <c r="C55" i="111"/>
  <c r="C74" i="111"/>
  <c r="D73" i="111"/>
  <c r="H53" i="111"/>
  <c r="E72" i="111"/>
  <c r="F72" i="111"/>
  <c r="H54" i="111"/>
  <c r="E73" i="111"/>
  <c r="F73" i="111"/>
  <c r="B76" i="111"/>
  <c r="AF75" i="111"/>
  <c r="AE75" i="111"/>
  <c r="AD75" i="111"/>
  <c r="AC75" i="111"/>
  <c r="AB75" i="111"/>
  <c r="AA75" i="111"/>
  <c r="Z75" i="111"/>
  <c r="Y75" i="111"/>
  <c r="V75" i="111"/>
  <c r="W75" i="111"/>
  <c r="X75" i="111"/>
  <c r="S75" i="111"/>
  <c r="R75" i="111"/>
  <c r="Q75" i="111"/>
  <c r="P75" i="111"/>
  <c r="O75" i="111"/>
  <c r="N75" i="111"/>
  <c r="M75" i="111"/>
  <c r="L75" i="111"/>
  <c r="K75" i="111"/>
  <c r="B75" i="111"/>
  <c r="AF74" i="111"/>
  <c r="AE74" i="111"/>
  <c r="AD74" i="111"/>
  <c r="AC74" i="111"/>
  <c r="AB74" i="111"/>
  <c r="AA74" i="111"/>
  <c r="Z74" i="111"/>
  <c r="Y74" i="111"/>
  <c r="V74" i="111"/>
  <c r="W74" i="111"/>
  <c r="X74" i="111"/>
  <c r="S74" i="111"/>
  <c r="R74" i="111"/>
  <c r="Q74" i="111"/>
  <c r="P74" i="111"/>
  <c r="O74" i="111"/>
  <c r="N74" i="111"/>
  <c r="M74" i="111"/>
  <c r="L74" i="111"/>
  <c r="K74" i="111"/>
  <c r="H55" i="111"/>
  <c r="E74" i="111"/>
  <c r="B74" i="111"/>
  <c r="AF73" i="111"/>
  <c r="AE73" i="111"/>
  <c r="AD73" i="111"/>
  <c r="AC73" i="111"/>
  <c r="AB73" i="111"/>
  <c r="AA73" i="111"/>
  <c r="Z73" i="111"/>
  <c r="Y73" i="111"/>
  <c r="V73" i="111"/>
  <c r="W73" i="111"/>
  <c r="X73" i="111"/>
  <c r="S73" i="111"/>
  <c r="R73" i="111"/>
  <c r="Q73" i="111"/>
  <c r="P73" i="111"/>
  <c r="O73" i="111"/>
  <c r="N73" i="111"/>
  <c r="M73" i="111"/>
  <c r="L73" i="111"/>
  <c r="K73" i="111"/>
  <c r="B54" i="111"/>
  <c r="B73" i="111"/>
  <c r="AF72" i="111"/>
  <c r="AE72" i="111"/>
  <c r="AD72" i="111"/>
  <c r="AC72" i="111"/>
  <c r="AB72" i="111"/>
  <c r="AA72" i="111"/>
  <c r="Z72" i="111"/>
  <c r="Y72" i="111"/>
  <c r="V72" i="111"/>
  <c r="W72" i="111"/>
  <c r="X72" i="111"/>
  <c r="S72" i="111"/>
  <c r="R72" i="111"/>
  <c r="Q72" i="111"/>
  <c r="P72" i="111"/>
  <c r="O72" i="111"/>
  <c r="N72" i="111"/>
  <c r="M72" i="111"/>
  <c r="L72" i="111"/>
  <c r="K72" i="111"/>
  <c r="C53" i="111"/>
  <c r="C72" i="111"/>
  <c r="D72" i="111"/>
  <c r="B53" i="111"/>
  <c r="B72" i="111"/>
  <c r="AF71" i="111"/>
  <c r="AE71" i="111"/>
  <c r="AD71" i="111"/>
  <c r="AC71" i="111"/>
  <c r="AB71" i="111"/>
  <c r="AA71" i="111"/>
  <c r="Z71" i="111"/>
  <c r="Y71" i="111"/>
  <c r="V71" i="111"/>
  <c r="W71" i="111"/>
  <c r="X71" i="111"/>
  <c r="S71" i="111"/>
  <c r="R71" i="111"/>
  <c r="Q71" i="111"/>
  <c r="P71" i="111"/>
  <c r="O71" i="111"/>
  <c r="N71" i="111"/>
  <c r="M71" i="111"/>
  <c r="L71" i="111"/>
  <c r="K71" i="111"/>
  <c r="AF70" i="111"/>
  <c r="AE70" i="111"/>
  <c r="AD70" i="111"/>
  <c r="AC70" i="111"/>
  <c r="AB70" i="111"/>
  <c r="AA70" i="111"/>
  <c r="Z70" i="111"/>
  <c r="Y70" i="111"/>
  <c r="V70" i="111"/>
  <c r="W70" i="111"/>
  <c r="X70" i="111"/>
  <c r="S70" i="111"/>
  <c r="R70" i="111"/>
  <c r="Q70" i="111"/>
  <c r="P70" i="111"/>
  <c r="O70" i="111"/>
  <c r="N70" i="111"/>
  <c r="M70" i="111"/>
  <c r="L70" i="111"/>
  <c r="K70" i="111"/>
  <c r="G66" i="111"/>
  <c r="AF69" i="111"/>
  <c r="AE69" i="111"/>
  <c r="AD69" i="111"/>
  <c r="AC69" i="111"/>
  <c r="AB69" i="111"/>
  <c r="AA69" i="111"/>
  <c r="Z69" i="111"/>
  <c r="Y69" i="111"/>
  <c r="V69" i="111"/>
  <c r="W69" i="111"/>
  <c r="X69" i="111"/>
  <c r="S69" i="111"/>
  <c r="R69" i="111"/>
  <c r="Q69" i="111"/>
  <c r="P69" i="111"/>
  <c r="O69" i="111"/>
  <c r="N69" i="111"/>
  <c r="M69" i="111"/>
  <c r="L69" i="111"/>
  <c r="K69" i="111"/>
  <c r="AF68" i="111"/>
  <c r="AE68" i="111"/>
  <c r="AD68" i="111"/>
  <c r="AC68" i="111"/>
  <c r="AB68" i="111"/>
  <c r="AA68" i="111"/>
  <c r="Z68" i="111"/>
  <c r="Y68" i="111"/>
  <c r="V68" i="111"/>
  <c r="W68" i="111"/>
  <c r="X68" i="111"/>
  <c r="S68" i="111"/>
  <c r="R68" i="111"/>
  <c r="Q68" i="111"/>
  <c r="P68" i="111"/>
  <c r="O68" i="111"/>
  <c r="N68" i="111"/>
  <c r="M68" i="111"/>
  <c r="L68" i="111"/>
  <c r="K68" i="111"/>
  <c r="AF67" i="111"/>
  <c r="AE67" i="111"/>
  <c r="AD67" i="111"/>
  <c r="AC67" i="111"/>
  <c r="AB67" i="111"/>
  <c r="AA67" i="111"/>
  <c r="Z67" i="111"/>
  <c r="Y67" i="111"/>
  <c r="V67" i="111"/>
  <c r="W67" i="111"/>
  <c r="X67" i="111"/>
  <c r="S67" i="111"/>
  <c r="R67" i="111"/>
  <c r="Q67" i="111"/>
  <c r="P67" i="111"/>
  <c r="O67" i="111"/>
  <c r="N67" i="111"/>
  <c r="M67" i="111"/>
  <c r="L67" i="111"/>
  <c r="K67" i="111"/>
  <c r="G53" i="111"/>
  <c r="C56" i="111"/>
  <c r="B56" i="111"/>
  <c r="E56" i="111"/>
  <c r="G56" i="111"/>
  <c r="C57" i="111"/>
  <c r="B57" i="111"/>
  <c r="C58" i="111"/>
  <c r="B58" i="111"/>
  <c r="C59" i="111"/>
  <c r="B59" i="111"/>
  <c r="C60" i="111"/>
  <c r="B60" i="111"/>
  <c r="C61" i="111"/>
  <c r="B61" i="111"/>
  <c r="E57" i="111"/>
  <c r="G57" i="111"/>
  <c r="E58" i="111"/>
  <c r="G58" i="111"/>
  <c r="E59" i="111"/>
  <c r="G59" i="111"/>
  <c r="E60" i="111"/>
  <c r="G60" i="111"/>
  <c r="E61" i="111"/>
  <c r="G61" i="111"/>
  <c r="F53" i="111"/>
  <c r="B62" i="111"/>
  <c r="B63" i="111"/>
  <c r="B64" i="111"/>
  <c r="F54" i="111"/>
  <c r="F55" i="111"/>
  <c r="H66" i="111"/>
  <c r="H67" i="111"/>
  <c r="G67" i="111"/>
  <c r="B65" i="111"/>
  <c r="B66" i="111"/>
  <c r="F65" i="111"/>
  <c r="F66" i="111"/>
  <c r="F67" i="111"/>
  <c r="B67" i="111"/>
  <c r="AF66" i="111"/>
  <c r="AE66" i="111"/>
  <c r="AD66" i="111"/>
  <c r="AC66" i="111"/>
  <c r="AB66" i="111"/>
  <c r="AA66" i="111"/>
  <c r="Z66" i="111"/>
  <c r="Y66" i="111"/>
  <c r="V66" i="111"/>
  <c r="W66" i="111"/>
  <c r="X66" i="111"/>
  <c r="S66" i="111"/>
  <c r="R66" i="111"/>
  <c r="Q66" i="111"/>
  <c r="P66" i="111"/>
  <c r="O66" i="111"/>
  <c r="N66" i="111"/>
  <c r="M66" i="111"/>
  <c r="L66" i="111"/>
  <c r="K66" i="111"/>
  <c r="C66" i="111"/>
  <c r="AF65" i="111"/>
  <c r="AE65" i="111"/>
  <c r="AD65" i="111"/>
  <c r="AC65" i="111"/>
  <c r="AB65" i="111"/>
  <c r="AA65" i="111"/>
  <c r="Z65" i="111"/>
  <c r="Y65" i="111"/>
  <c r="V65" i="111"/>
  <c r="W65" i="111"/>
  <c r="X65" i="111"/>
  <c r="S65" i="111"/>
  <c r="R65" i="111"/>
  <c r="Q65" i="111"/>
  <c r="P65" i="111"/>
  <c r="O65" i="111"/>
  <c r="N65" i="111"/>
  <c r="M65" i="111"/>
  <c r="L65" i="111"/>
  <c r="K65" i="111"/>
  <c r="H65" i="111"/>
  <c r="G65" i="111"/>
  <c r="C65" i="111"/>
  <c r="AF64" i="111"/>
  <c r="AE64" i="111"/>
  <c r="AD64" i="111"/>
  <c r="AC64" i="111"/>
  <c r="AB64" i="111"/>
  <c r="AA64" i="111"/>
  <c r="Z64" i="111"/>
  <c r="Y64" i="111"/>
  <c r="V64" i="111"/>
  <c r="W64" i="111"/>
  <c r="X64" i="111"/>
  <c r="S64" i="111"/>
  <c r="R64" i="111"/>
  <c r="Q64" i="111"/>
  <c r="P64" i="111"/>
  <c r="O64" i="111"/>
  <c r="N64" i="111"/>
  <c r="M64" i="111"/>
  <c r="L64" i="111"/>
  <c r="K64" i="111"/>
  <c r="G64" i="111"/>
  <c r="E64" i="111"/>
  <c r="C64" i="111"/>
  <c r="AF63" i="111"/>
  <c r="AE63" i="111"/>
  <c r="AD63" i="111"/>
  <c r="AC63" i="111"/>
  <c r="AB63" i="111"/>
  <c r="AA63" i="111"/>
  <c r="Z63" i="111"/>
  <c r="Y63" i="111"/>
  <c r="V63" i="111"/>
  <c r="W63" i="111"/>
  <c r="X63" i="111"/>
  <c r="S63" i="111"/>
  <c r="R63" i="111"/>
  <c r="Q63" i="111"/>
  <c r="P63" i="111"/>
  <c r="O63" i="111"/>
  <c r="N63" i="111"/>
  <c r="M63" i="111"/>
  <c r="L63" i="111"/>
  <c r="K63" i="111"/>
  <c r="D63" i="111"/>
  <c r="C63" i="111"/>
  <c r="AF62" i="111"/>
  <c r="AE62" i="111"/>
  <c r="AD62" i="111"/>
  <c r="AC62" i="111"/>
  <c r="AB62" i="111"/>
  <c r="AA62" i="111"/>
  <c r="Z62" i="111"/>
  <c r="Y62" i="111"/>
  <c r="V62" i="111"/>
  <c r="W62" i="111"/>
  <c r="X62" i="111"/>
  <c r="S62" i="111"/>
  <c r="R62" i="111"/>
  <c r="Q62" i="111"/>
  <c r="P62" i="111"/>
  <c r="O62" i="111"/>
  <c r="N62" i="111"/>
  <c r="M62" i="111"/>
  <c r="L62" i="111"/>
  <c r="K62" i="111"/>
  <c r="AF61" i="111"/>
  <c r="AE61" i="111"/>
  <c r="AD61" i="111"/>
  <c r="AC61" i="111"/>
  <c r="AB61" i="111"/>
  <c r="AA61" i="111"/>
  <c r="Z61" i="111"/>
  <c r="Y61" i="111"/>
  <c r="V61" i="111"/>
  <c r="W61" i="111"/>
  <c r="X61" i="111"/>
  <c r="S61" i="111"/>
  <c r="R61" i="111"/>
  <c r="Q61" i="111"/>
  <c r="P61" i="111"/>
  <c r="O61" i="111"/>
  <c r="N61" i="111"/>
  <c r="M61" i="111"/>
  <c r="L61" i="111"/>
  <c r="K61" i="111"/>
  <c r="H61" i="111"/>
  <c r="AF60" i="111"/>
  <c r="AE60" i="111"/>
  <c r="AD60" i="111"/>
  <c r="AC60" i="111"/>
  <c r="AB60" i="111"/>
  <c r="AA60" i="111"/>
  <c r="Z60" i="111"/>
  <c r="Y60" i="111"/>
  <c r="V60" i="111"/>
  <c r="W60" i="111"/>
  <c r="X60" i="111"/>
  <c r="S60" i="111"/>
  <c r="R60" i="111"/>
  <c r="Q60" i="111"/>
  <c r="P60" i="111"/>
  <c r="O60" i="111"/>
  <c r="N60" i="111"/>
  <c r="M60" i="111"/>
  <c r="L60" i="111"/>
  <c r="K60" i="111"/>
  <c r="H60" i="111"/>
  <c r="AF59" i="111"/>
  <c r="AE59" i="111"/>
  <c r="AD59" i="111"/>
  <c r="AC59" i="111"/>
  <c r="AB59" i="111"/>
  <c r="AA59" i="111"/>
  <c r="Z59" i="111"/>
  <c r="Y59" i="111"/>
  <c r="V59" i="111"/>
  <c r="W59" i="111"/>
  <c r="X59" i="111"/>
  <c r="S59" i="111"/>
  <c r="R59" i="111"/>
  <c r="Q59" i="111"/>
  <c r="P59" i="111"/>
  <c r="O59" i="111"/>
  <c r="N59" i="111"/>
  <c r="M59" i="111"/>
  <c r="L59" i="111"/>
  <c r="K59" i="111"/>
  <c r="H59" i="111"/>
  <c r="AF58" i="111"/>
  <c r="AE58" i="111"/>
  <c r="AD58" i="111"/>
  <c r="AC58" i="111"/>
  <c r="AB58" i="111"/>
  <c r="AA58" i="111"/>
  <c r="Z58" i="111"/>
  <c r="Y58" i="111"/>
  <c r="V58" i="111"/>
  <c r="W58" i="111"/>
  <c r="X58" i="111"/>
  <c r="S58" i="111"/>
  <c r="R58" i="111"/>
  <c r="Q58" i="111"/>
  <c r="P58" i="111"/>
  <c r="O58" i="111"/>
  <c r="N58" i="111"/>
  <c r="M58" i="111"/>
  <c r="L58" i="111"/>
  <c r="K58" i="111"/>
  <c r="H58" i="111"/>
  <c r="AF57" i="111"/>
  <c r="AE57" i="111"/>
  <c r="AD57" i="111"/>
  <c r="AC57" i="111"/>
  <c r="AB57" i="111"/>
  <c r="AA57" i="111"/>
  <c r="Z57" i="111"/>
  <c r="Y57" i="111"/>
  <c r="V57" i="111"/>
  <c r="W57" i="111"/>
  <c r="X57" i="111"/>
  <c r="S57" i="111"/>
  <c r="R57" i="111"/>
  <c r="Q57" i="111"/>
  <c r="P57" i="111"/>
  <c r="O57" i="111"/>
  <c r="N57" i="111"/>
  <c r="M57" i="111"/>
  <c r="L57" i="111"/>
  <c r="K57" i="111"/>
  <c r="H57" i="111"/>
  <c r="AF56" i="111"/>
  <c r="AE56" i="111"/>
  <c r="AD56" i="111"/>
  <c r="AC56" i="111"/>
  <c r="AB56" i="111"/>
  <c r="AA56" i="111"/>
  <c r="Z56" i="111"/>
  <c r="Y56" i="111"/>
  <c r="V56" i="111"/>
  <c r="W56" i="111"/>
  <c r="X56" i="111"/>
  <c r="S56" i="111"/>
  <c r="R56" i="111"/>
  <c r="Q56" i="111"/>
  <c r="P56" i="111"/>
  <c r="O56" i="111"/>
  <c r="N56" i="111"/>
  <c r="M56" i="111"/>
  <c r="L56" i="111"/>
  <c r="K56" i="111"/>
  <c r="H56" i="111"/>
  <c r="AF55" i="111"/>
  <c r="AE55" i="111"/>
  <c r="AD55" i="111"/>
  <c r="AC55" i="111"/>
  <c r="AB55" i="111"/>
  <c r="AA55" i="111"/>
  <c r="Z55" i="111"/>
  <c r="Y55" i="111"/>
  <c r="V55" i="111"/>
  <c r="W55" i="111"/>
  <c r="X55" i="111"/>
  <c r="S55" i="111"/>
  <c r="R55" i="111"/>
  <c r="Q55" i="111"/>
  <c r="P55" i="111"/>
  <c r="O55" i="111"/>
  <c r="N55" i="111"/>
  <c r="M55" i="111"/>
  <c r="L55" i="111"/>
  <c r="K55" i="111"/>
  <c r="D55" i="111"/>
  <c r="E55" i="111"/>
  <c r="AF54" i="111"/>
  <c r="AE54" i="111"/>
  <c r="AD54" i="111"/>
  <c r="AC54" i="111"/>
  <c r="AB54" i="111"/>
  <c r="AA54" i="111"/>
  <c r="Z54" i="111"/>
  <c r="Y54" i="111"/>
  <c r="V54" i="111"/>
  <c r="W54" i="111"/>
  <c r="X54" i="111"/>
  <c r="S54" i="111"/>
  <c r="R54" i="111"/>
  <c r="Q54" i="111"/>
  <c r="P54" i="111"/>
  <c r="O54" i="111"/>
  <c r="N54" i="111"/>
  <c r="M54" i="111"/>
  <c r="L54" i="111"/>
  <c r="K54" i="111"/>
  <c r="D54" i="111"/>
  <c r="E54" i="111"/>
  <c r="AF53" i="111"/>
  <c r="AE53" i="111"/>
  <c r="AD53" i="111"/>
  <c r="AC53" i="111"/>
  <c r="AB53" i="111"/>
  <c r="AA53" i="111"/>
  <c r="Z53" i="111"/>
  <c r="Y53" i="111"/>
  <c r="V53" i="111"/>
  <c r="W53" i="111"/>
  <c r="X53" i="111"/>
  <c r="S53" i="111"/>
  <c r="R53" i="111"/>
  <c r="Q53" i="111"/>
  <c r="P53" i="111"/>
  <c r="O53" i="111"/>
  <c r="N53" i="111"/>
  <c r="M53" i="111"/>
  <c r="L53" i="111"/>
  <c r="K53" i="111"/>
  <c r="D53" i="111"/>
  <c r="E53" i="111"/>
  <c r="Y52" i="111"/>
  <c r="Z52" i="111"/>
  <c r="AA52" i="111"/>
  <c r="AB52" i="111"/>
  <c r="AC52" i="111"/>
  <c r="AD52" i="111"/>
  <c r="AE52" i="111"/>
  <c r="AF52" i="111"/>
  <c r="V52" i="111"/>
  <c r="W52" i="111"/>
  <c r="X52" i="111"/>
  <c r="AG52" i="111"/>
  <c r="S52" i="111"/>
  <c r="R52" i="111"/>
  <c r="Q52" i="111"/>
  <c r="P52" i="111"/>
  <c r="O52" i="111"/>
  <c r="N52" i="111"/>
  <c r="M52" i="111"/>
  <c r="L52" i="111"/>
  <c r="K52" i="111"/>
  <c r="B51" i="111"/>
  <c r="A51" i="110"/>
  <c r="B101" i="110"/>
  <c r="B96" i="110"/>
  <c r="B97" i="110"/>
  <c r="B98" i="110"/>
  <c r="B99" i="110"/>
  <c r="B100" i="110"/>
  <c r="D101" i="110"/>
  <c r="E101" i="110"/>
  <c r="B94" i="110"/>
  <c r="C101" i="110"/>
  <c r="F101" i="110"/>
  <c r="D100" i="110"/>
  <c r="E100" i="110"/>
  <c r="C100" i="110"/>
  <c r="F100" i="110"/>
  <c r="D99" i="110"/>
  <c r="E99" i="110"/>
  <c r="C99" i="110"/>
  <c r="F99" i="110"/>
  <c r="D98" i="110"/>
  <c r="E98" i="110"/>
  <c r="C98" i="110"/>
  <c r="F98" i="110"/>
  <c r="D97" i="110"/>
  <c r="E97" i="110"/>
  <c r="C97" i="110"/>
  <c r="F97" i="110"/>
  <c r="D96" i="110"/>
  <c r="E96" i="110"/>
  <c r="B55" i="110"/>
  <c r="C96" i="110"/>
  <c r="F96" i="110"/>
  <c r="G96" i="110"/>
  <c r="B95" i="110"/>
  <c r="C77" i="110"/>
  <c r="E77" i="110"/>
  <c r="F77" i="110"/>
  <c r="G77" i="110"/>
  <c r="D77" i="110"/>
  <c r="B79" i="110"/>
  <c r="H77" i="110"/>
  <c r="B78" i="110"/>
  <c r="C78" i="110"/>
  <c r="C79" i="110"/>
  <c r="D79" i="110"/>
  <c r="D80" i="110"/>
  <c r="B81" i="110"/>
  <c r="B80" i="110"/>
  <c r="C80" i="110"/>
  <c r="C81" i="110"/>
  <c r="D81" i="110"/>
  <c r="B83" i="110"/>
  <c r="B82" i="110"/>
  <c r="C82" i="110"/>
  <c r="C83" i="110"/>
  <c r="D83" i="110"/>
  <c r="B85" i="110"/>
  <c r="B84" i="110"/>
  <c r="C84" i="110"/>
  <c r="C85" i="110"/>
  <c r="D85" i="110"/>
  <c r="B87" i="110"/>
  <c r="B86" i="110"/>
  <c r="C86" i="110"/>
  <c r="C87" i="110"/>
  <c r="D87" i="110"/>
  <c r="D92" i="110"/>
  <c r="B89" i="110"/>
  <c r="B88" i="110"/>
  <c r="C88" i="110"/>
  <c r="C89" i="110"/>
  <c r="D89" i="110"/>
  <c r="B91" i="110"/>
  <c r="B90" i="110"/>
  <c r="C90" i="110"/>
  <c r="C91" i="110"/>
  <c r="D91" i="110"/>
  <c r="E92" i="110"/>
  <c r="C92" i="110"/>
  <c r="F92" i="110"/>
  <c r="S91" i="110"/>
  <c r="R91" i="110"/>
  <c r="Q91" i="110"/>
  <c r="P91" i="110"/>
  <c r="O91" i="110"/>
  <c r="N91" i="110"/>
  <c r="M91" i="110"/>
  <c r="L91" i="110"/>
  <c r="K91" i="110"/>
  <c r="H91" i="110"/>
  <c r="G91" i="110"/>
  <c r="S90" i="110"/>
  <c r="R90" i="110"/>
  <c r="Q90" i="110"/>
  <c r="P90" i="110"/>
  <c r="O90" i="110"/>
  <c r="N90" i="110"/>
  <c r="M90" i="110"/>
  <c r="L90" i="110"/>
  <c r="K90" i="110"/>
  <c r="S89" i="110"/>
  <c r="R89" i="110"/>
  <c r="Q89" i="110"/>
  <c r="P89" i="110"/>
  <c r="O89" i="110"/>
  <c r="N89" i="110"/>
  <c r="M89" i="110"/>
  <c r="L89" i="110"/>
  <c r="K89" i="110"/>
  <c r="H89" i="110"/>
  <c r="H88" i="110"/>
  <c r="G89" i="110"/>
  <c r="S88" i="110"/>
  <c r="R88" i="110"/>
  <c r="Q88" i="110"/>
  <c r="P88" i="110"/>
  <c r="O88" i="110"/>
  <c r="N88" i="110"/>
  <c r="M88" i="110"/>
  <c r="L88" i="110"/>
  <c r="K88" i="110"/>
  <c r="S87" i="110"/>
  <c r="R87" i="110"/>
  <c r="Q87" i="110"/>
  <c r="P87" i="110"/>
  <c r="O87" i="110"/>
  <c r="N87" i="110"/>
  <c r="M87" i="110"/>
  <c r="L87" i="110"/>
  <c r="K87" i="110"/>
  <c r="H87" i="110"/>
  <c r="G87" i="110"/>
  <c r="S86" i="110"/>
  <c r="R86" i="110"/>
  <c r="Q86" i="110"/>
  <c r="P86" i="110"/>
  <c r="O86" i="110"/>
  <c r="N86" i="110"/>
  <c r="M86" i="110"/>
  <c r="L86" i="110"/>
  <c r="K86" i="110"/>
  <c r="S85" i="110"/>
  <c r="R85" i="110"/>
  <c r="Q85" i="110"/>
  <c r="P85" i="110"/>
  <c r="O85" i="110"/>
  <c r="N85" i="110"/>
  <c r="M85" i="110"/>
  <c r="L85" i="110"/>
  <c r="K85" i="110"/>
  <c r="H85" i="110"/>
  <c r="E85" i="110"/>
  <c r="G85" i="110"/>
  <c r="S84" i="110"/>
  <c r="R84" i="110"/>
  <c r="Q84" i="110"/>
  <c r="P84" i="110"/>
  <c r="O84" i="110"/>
  <c r="N84" i="110"/>
  <c r="M84" i="110"/>
  <c r="L84" i="110"/>
  <c r="K84" i="110"/>
  <c r="S83" i="110"/>
  <c r="R83" i="110"/>
  <c r="Q83" i="110"/>
  <c r="P83" i="110"/>
  <c r="O83" i="110"/>
  <c r="N83" i="110"/>
  <c r="M83" i="110"/>
  <c r="L83" i="110"/>
  <c r="K83" i="110"/>
  <c r="H83" i="110"/>
  <c r="G83" i="110"/>
  <c r="S82" i="110"/>
  <c r="R82" i="110"/>
  <c r="Q82" i="110"/>
  <c r="P82" i="110"/>
  <c r="O82" i="110"/>
  <c r="N82" i="110"/>
  <c r="M82" i="110"/>
  <c r="L82" i="110"/>
  <c r="K82" i="110"/>
  <c r="S81" i="110"/>
  <c r="R81" i="110"/>
  <c r="Q81" i="110"/>
  <c r="P81" i="110"/>
  <c r="O81" i="110"/>
  <c r="N81" i="110"/>
  <c r="M81" i="110"/>
  <c r="L81" i="110"/>
  <c r="K81" i="110"/>
  <c r="H81" i="110"/>
  <c r="G81" i="110"/>
  <c r="H63" i="110"/>
  <c r="AF80" i="110"/>
  <c r="AE80" i="110"/>
  <c r="AD80" i="110"/>
  <c r="AC80" i="110"/>
  <c r="AB80" i="110"/>
  <c r="AA80" i="110"/>
  <c r="Z80" i="110"/>
  <c r="Y80" i="110"/>
  <c r="V80" i="110"/>
  <c r="W80" i="110"/>
  <c r="X80" i="110"/>
  <c r="S80" i="110"/>
  <c r="R80" i="110"/>
  <c r="Q80" i="110"/>
  <c r="P80" i="110"/>
  <c r="O80" i="110"/>
  <c r="N80" i="110"/>
  <c r="M80" i="110"/>
  <c r="L80" i="110"/>
  <c r="K80" i="110"/>
  <c r="AF79" i="110"/>
  <c r="AE79" i="110"/>
  <c r="AD79" i="110"/>
  <c r="AC79" i="110"/>
  <c r="AB79" i="110"/>
  <c r="AA79" i="110"/>
  <c r="Z79" i="110"/>
  <c r="Y79" i="110"/>
  <c r="V79" i="110"/>
  <c r="W79" i="110"/>
  <c r="X79" i="110"/>
  <c r="S79" i="110"/>
  <c r="R79" i="110"/>
  <c r="Q79" i="110"/>
  <c r="P79" i="110"/>
  <c r="O79" i="110"/>
  <c r="N79" i="110"/>
  <c r="M79" i="110"/>
  <c r="L79" i="110"/>
  <c r="K79" i="110"/>
  <c r="H79" i="110"/>
  <c r="G79" i="110"/>
  <c r="AF78" i="110"/>
  <c r="AE78" i="110"/>
  <c r="AD78" i="110"/>
  <c r="AC78" i="110"/>
  <c r="AB78" i="110"/>
  <c r="AA78" i="110"/>
  <c r="Z78" i="110"/>
  <c r="Y78" i="110"/>
  <c r="V78" i="110"/>
  <c r="W78" i="110"/>
  <c r="X78" i="110"/>
  <c r="S78" i="110"/>
  <c r="R78" i="110"/>
  <c r="Q78" i="110"/>
  <c r="P78" i="110"/>
  <c r="O78" i="110"/>
  <c r="N78" i="110"/>
  <c r="M78" i="110"/>
  <c r="L78" i="110"/>
  <c r="K78" i="110"/>
  <c r="AF77" i="110"/>
  <c r="AE77" i="110"/>
  <c r="AD77" i="110"/>
  <c r="AC77" i="110"/>
  <c r="AB77" i="110"/>
  <c r="AA77" i="110"/>
  <c r="Z77" i="110"/>
  <c r="Y77" i="110"/>
  <c r="V77" i="110"/>
  <c r="W77" i="110"/>
  <c r="X77" i="110"/>
  <c r="S77" i="110"/>
  <c r="R77" i="110"/>
  <c r="Q77" i="110"/>
  <c r="P77" i="110"/>
  <c r="O77" i="110"/>
  <c r="N77" i="110"/>
  <c r="M77" i="110"/>
  <c r="L77" i="110"/>
  <c r="K77" i="110"/>
  <c r="B77" i="110"/>
  <c r="AF76" i="110"/>
  <c r="AE76" i="110"/>
  <c r="AD76" i="110"/>
  <c r="AC76" i="110"/>
  <c r="AB76" i="110"/>
  <c r="AA76" i="110"/>
  <c r="Z76" i="110"/>
  <c r="Y76" i="110"/>
  <c r="V76" i="110"/>
  <c r="W76" i="110"/>
  <c r="X76" i="110"/>
  <c r="S76" i="110"/>
  <c r="R76" i="110"/>
  <c r="Q76" i="110"/>
  <c r="P76" i="110"/>
  <c r="O76" i="110"/>
  <c r="N76" i="110"/>
  <c r="M76" i="110"/>
  <c r="L76" i="110"/>
  <c r="K76" i="110"/>
  <c r="G68" i="110"/>
  <c r="C54" i="110"/>
  <c r="C73" i="110"/>
  <c r="C55" i="110"/>
  <c r="C74" i="110"/>
  <c r="D73" i="110"/>
  <c r="H53" i="110"/>
  <c r="E72" i="110"/>
  <c r="F72" i="110"/>
  <c r="H54" i="110"/>
  <c r="E73" i="110"/>
  <c r="F73" i="110"/>
  <c r="B76" i="110"/>
  <c r="AF75" i="110"/>
  <c r="AE75" i="110"/>
  <c r="AD75" i="110"/>
  <c r="AC75" i="110"/>
  <c r="AB75" i="110"/>
  <c r="AA75" i="110"/>
  <c r="Z75" i="110"/>
  <c r="Y75" i="110"/>
  <c r="V75" i="110"/>
  <c r="W75" i="110"/>
  <c r="X75" i="110"/>
  <c r="S75" i="110"/>
  <c r="R75" i="110"/>
  <c r="Q75" i="110"/>
  <c r="P75" i="110"/>
  <c r="O75" i="110"/>
  <c r="N75" i="110"/>
  <c r="M75" i="110"/>
  <c r="L75" i="110"/>
  <c r="K75" i="110"/>
  <c r="B75" i="110"/>
  <c r="AF74" i="110"/>
  <c r="AE74" i="110"/>
  <c r="AD74" i="110"/>
  <c r="AC74" i="110"/>
  <c r="AB74" i="110"/>
  <c r="AA74" i="110"/>
  <c r="Z74" i="110"/>
  <c r="Y74" i="110"/>
  <c r="V74" i="110"/>
  <c r="W74" i="110"/>
  <c r="X74" i="110"/>
  <c r="S74" i="110"/>
  <c r="R74" i="110"/>
  <c r="Q74" i="110"/>
  <c r="P74" i="110"/>
  <c r="O74" i="110"/>
  <c r="N74" i="110"/>
  <c r="M74" i="110"/>
  <c r="L74" i="110"/>
  <c r="K74" i="110"/>
  <c r="H55" i="110"/>
  <c r="E74" i="110"/>
  <c r="B74" i="110"/>
  <c r="AF73" i="110"/>
  <c r="AE73" i="110"/>
  <c r="AD73" i="110"/>
  <c r="AC73" i="110"/>
  <c r="AB73" i="110"/>
  <c r="AA73" i="110"/>
  <c r="Z73" i="110"/>
  <c r="Y73" i="110"/>
  <c r="V73" i="110"/>
  <c r="W73" i="110"/>
  <c r="X73" i="110"/>
  <c r="S73" i="110"/>
  <c r="R73" i="110"/>
  <c r="Q73" i="110"/>
  <c r="P73" i="110"/>
  <c r="O73" i="110"/>
  <c r="N73" i="110"/>
  <c r="M73" i="110"/>
  <c r="L73" i="110"/>
  <c r="K73" i="110"/>
  <c r="B54" i="110"/>
  <c r="B73" i="110"/>
  <c r="AF72" i="110"/>
  <c r="AE72" i="110"/>
  <c r="AD72" i="110"/>
  <c r="AC72" i="110"/>
  <c r="AB72" i="110"/>
  <c r="AA72" i="110"/>
  <c r="Z72" i="110"/>
  <c r="Y72" i="110"/>
  <c r="V72" i="110"/>
  <c r="W72" i="110"/>
  <c r="X72" i="110"/>
  <c r="S72" i="110"/>
  <c r="R72" i="110"/>
  <c r="Q72" i="110"/>
  <c r="P72" i="110"/>
  <c r="O72" i="110"/>
  <c r="N72" i="110"/>
  <c r="M72" i="110"/>
  <c r="L72" i="110"/>
  <c r="K72" i="110"/>
  <c r="C53" i="110"/>
  <c r="C72" i="110"/>
  <c r="D72" i="110"/>
  <c r="B53" i="110"/>
  <c r="B72" i="110"/>
  <c r="AF71" i="110"/>
  <c r="AE71" i="110"/>
  <c r="AD71" i="110"/>
  <c r="AC71" i="110"/>
  <c r="AB71" i="110"/>
  <c r="AA71" i="110"/>
  <c r="Z71" i="110"/>
  <c r="Y71" i="110"/>
  <c r="V71" i="110"/>
  <c r="W71" i="110"/>
  <c r="X71" i="110"/>
  <c r="S71" i="110"/>
  <c r="R71" i="110"/>
  <c r="Q71" i="110"/>
  <c r="P71" i="110"/>
  <c r="O71" i="110"/>
  <c r="N71" i="110"/>
  <c r="M71" i="110"/>
  <c r="L71" i="110"/>
  <c r="K71" i="110"/>
  <c r="AF70" i="110"/>
  <c r="AE70" i="110"/>
  <c r="AD70" i="110"/>
  <c r="AC70" i="110"/>
  <c r="AB70" i="110"/>
  <c r="AA70" i="110"/>
  <c r="Z70" i="110"/>
  <c r="Y70" i="110"/>
  <c r="V70" i="110"/>
  <c r="W70" i="110"/>
  <c r="X70" i="110"/>
  <c r="S70" i="110"/>
  <c r="R70" i="110"/>
  <c r="Q70" i="110"/>
  <c r="P70" i="110"/>
  <c r="O70" i="110"/>
  <c r="N70" i="110"/>
  <c r="M70" i="110"/>
  <c r="L70" i="110"/>
  <c r="K70" i="110"/>
  <c r="G66" i="110"/>
  <c r="AF69" i="110"/>
  <c r="AE69" i="110"/>
  <c r="AD69" i="110"/>
  <c r="AC69" i="110"/>
  <c r="AB69" i="110"/>
  <c r="AA69" i="110"/>
  <c r="Z69" i="110"/>
  <c r="Y69" i="110"/>
  <c r="V69" i="110"/>
  <c r="W69" i="110"/>
  <c r="X69" i="110"/>
  <c r="S69" i="110"/>
  <c r="R69" i="110"/>
  <c r="Q69" i="110"/>
  <c r="P69" i="110"/>
  <c r="O69" i="110"/>
  <c r="N69" i="110"/>
  <c r="M69" i="110"/>
  <c r="L69" i="110"/>
  <c r="K69" i="110"/>
  <c r="AF68" i="110"/>
  <c r="AE68" i="110"/>
  <c r="AD68" i="110"/>
  <c r="AC68" i="110"/>
  <c r="AB68" i="110"/>
  <c r="AA68" i="110"/>
  <c r="Z68" i="110"/>
  <c r="Y68" i="110"/>
  <c r="V68" i="110"/>
  <c r="W68" i="110"/>
  <c r="X68" i="110"/>
  <c r="S68" i="110"/>
  <c r="R68" i="110"/>
  <c r="Q68" i="110"/>
  <c r="P68" i="110"/>
  <c r="O68" i="110"/>
  <c r="N68" i="110"/>
  <c r="M68" i="110"/>
  <c r="L68" i="110"/>
  <c r="K68" i="110"/>
  <c r="AF67" i="110"/>
  <c r="AE67" i="110"/>
  <c r="AD67" i="110"/>
  <c r="AC67" i="110"/>
  <c r="AB67" i="110"/>
  <c r="AA67" i="110"/>
  <c r="Z67" i="110"/>
  <c r="Y67" i="110"/>
  <c r="V67" i="110"/>
  <c r="W67" i="110"/>
  <c r="X67" i="110"/>
  <c r="S67" i="110"/>
  <c r="R67" i="110"/>
  <c r="Q67" i="110"/>
  <c r="P67" i="110"/>
  <c r="O67" i="110"/>
  <c r="N67" i="110"/>
  <c r="M67" i="110"/>
  <c r="L67" i="110"/>
  <c r="K67" i="110"/>
  <c r="G53" i="110"/>
  <c r="C56" i="110"/>
  <c r="B56" i="110"/>
  <c r="C57" i="110"/>
  <c r="B57" i="110"/>
  <c r="C58" i="110"/>
  <c r="B58" i="110"/>
  <c r="C59" i="110"/>
  <c r="B59" i="110"/>
  <c r="C60" i="110"/>
  <c r="B60" i="110"/>
  <c r="C61" i="110"/>
  <c r="B61" i="110"/>
  <c r="E56" i="110"/>
  <c r="G56" i="110"/>
  <c r="E57" i="110"/>
  <c r="G57" i="110"/>
  <c r="E58" i="110"/>
  <c r="G58" i="110"/>
  <c r="E59" i="110"/>
  <c r="G59" i="110"/>
  <c r="E60" i="110"/>
  <c r="G60" i="110"/>
  <c r="E61" i="110"/>
  <c r="G61" i="110"/>
  <c r="F53" i="110"/>
  <c r="B62" i="110"/>
  <c r="B63" i="110"/>
  <c r="B64" i="110"/>
  <c r="G64" i="110"/>
  <c r="F54" i="110"/>
  <c r="F55" i="110"/>
  <c r="H66" i="110"/>
  <c r="H67" i="110"/>
  <c r="G67" i="110"/>
  <c r="B65" i="110"/>
  <c r="B66" i="110"/>
  <c r="F65" i="110"/>
  <c r="F66" i="110"/>
  <c r="F67" i="110"/>
  <c r="B67" i="110"/>
  <c r="AF66" i="110"/>
  <c r="AE66" i="110"/>
  <c r="AD66" i="110"/>
  <c r="AC66" i="110"/>
  <c r="AB66" i="110"/>
  <c r="AA66" i="110"/>
  <c r="Z66" i="110"/>
  <c r="Y66" i="110"/>
  <c r="V66" i="110"/>
  <c r="W66" i="110"/>
  <c r="X66" i="110"/>
  <c r="S66" i="110"/>
  <c r="R66" i="110"/>
  <c r="Q66" i="110"/>
  <c r="P66" i="110"/>
  <c r="O66" i="110"/>
  <c r="N66" i="110"/>
  <c r="M66" i="110"/>
  <c r="L66" i="110"/>
  <c r="K66" i="110"/>
  <c r="C66" i="110"/>
  <c r="AF65" i="110"/>
  <c r="AE65" i="110"/>
  <c r="AD65" i="110"/>
  <c r="AC65" i="110"/>
  <c r="AB65" i="110"/>
  <c r="AA65" i="110"/>
  <c r="Z65" i="110"/>
  <c r="Y65" i="110"/>
  <c r="V65" i="110"/>
  <c r="W65" i="110"/>
  <c r="X65" i="110"/>
  <c r="S65" i="110"/>
  <c r="R65" i="110"/>
  <c r="Q65" i="110"/>
  <c r="P65" i="110"/>
  <c r="O65" i="110"/>
  <c r="N65" i="110"/>
  <c r="M65" i="110"/>
  <c r="L65" i="110"/>
  <c r="K65" i="110"/>
  <c r="H65" i="110"/>
  <c r="G65" i="110"/>
  <c r="C65" i="110"/>
  <c r="AF64" i="110"/>
  <c r="AE64" i="110"/>
  <c r="AD64" i="110"/>
  <c r="AC64" i="110"/>
  <c r="AB64" i="110"/>
  <c r="AA64" i="110"/>
  <c r="Z64" i="110"/>
  <c r="Y64" i="110"/>
  <c r="V64" i="110"/>
  <c r="W64" i="110"/>
  <c r="X64" i="110"/>
  <c r="S64" i="110"/>
  <c r="R64" i="110"/>
  <c r="Q64" i="110"/>
  <c r="P64" i="110"/>
  <c r="O64" i="110"/>
  <c r="N64" i="110"/>
  <c r="M64" i="110"/>
  <c r="L64" i="110"/>
  <c r="K64" i="110"/>
  <c r="E64" i="110"/>
  <c r="C64" i="110"/>
  <c r="AF63" i="110"/>
  <c r="AE63" i="110"/>
  <c r="AD63" i="110"/>
  <c r="AC63" i="110"/>
  <c r="AB63" i="110"/>
  <c r="AA63" i="110"/>
  <c r="Z63" i="110"/>
  <c r="Y63" i="110"/>
  <c r="V63" i="110"/>
  <c r="W63" i="110"/>
  <c r="X63" i="110"/>
  <c r="S63" i="110"/>
  <c r="R63" i="110"/>
  <c r="Q63" i="110"/>
  <c r="P63" i="110"/>
  <c r="O63" i="110"/>
  <c r="N63" i="110"/>
  <c r="M63" i="110"/>
  <c r="L63" i="110"/>
  <c r="K63" i="110"/>
  <c r="D53" i="110"/>
  <c r="E53" i="110"/>
  <c r="D54" i="110"/>
  <c r="E54" i="110"/>
  <c r="D55" i="110"/>
  <c r="E55" i="110"/>
  <c r="D63" i="110"/>
  <c r="C63" i="110"/>
  <c r="AF62" i="110"/>
  <c r="AE62" i="110"/>
  <c r="AD62" i="110"/>
  <c r="AC62" i="110"/>
  <c r="AB62" i="110"/>
  <c r="AA62" i="110"/>
  <c r="Z62" i="110"/>
  <c r="Y62" i="110"/>
  <c r="V62" i="110"/>
  <c r="W62" i="110"/>
  <c r="X62" i="110"/>
  <c r="S62" i="110"/>
  <c r="R62" i="110"/>
  <c r="Q62" i="110"/>
  <c r="P62" i="110"/>
  <c r="O62" i="110"/>
  <c r="N62" i="110"/>
  <c r="M62" i="110"/>
  <c r="L62" i="110"/>
  <c r="K62" i="110"/>
  <c r="AF61" i="110"/>
  <c r="AE61" i="110"/>
  <c r="AD61" i="110"/>
  <c r="AC61" i="110"/>
  <c r="AB61" i="110"/>
  <c r="AA61" i="110"/>
  <c r="Z61" i="110"/>
  <c r="Y61" i="110"/>
  <c r="V61" i="110"/>
  <c r="W61" i="110"/>
  <c r="X61" i="110"/>
  <c r="S61" i="110"/>
  <c r="R61" i="110"/>
  <c r="Q61" i="110"/>
  <c r="P61" i="110"/>
  <c r="O61" i="110"/>
  <c r="N61" i="110"/>
  <c r="M61" i="110"/>
  <c r="L61" i="110"/>
  <c r="K61" i="110"/>
  <c r="H61" i="110"/>
  <c r="AF60" i="110"/>
  <c r="AE60" i="110"/>
  <c r="AD60" i="110"/>
  <c r="AC60" i="110"/>
  <c r="AB60" i="110"/>
  <c r="AA60" i="110"/>
  <c r="Z60" i="110"/>
  <c r="Y60" i="110"/>
  <c r="V60" i="110"/>
  <c r="W60" i="110"/>
  <c r="X60" i="110"/>
  <c r="S60" i="110"/>
  <c r="R60" i="110"/>
  <c r="Q60" i="110"/>
  <c r="P60" i="110"/>
  <c r="O60" i="110"/>
  <c r="N60" i="110"/>
  <c r="M60" i="110"/>
  <c r="L60" i="110"/>
  <c r="K60" i="110"/>
  <c r="H60" i="110"/>
  <c r="AF59" i="110"/>
  <c r="AE59" i="110"/>
  <c r="AD59" i="110"/>
  <c r="AC59" i="110"/>
  <c r="AB59" i="110"/>
  <c r="AA59" i="110"/>
  <c r="Z59" i="110"/>
  <c r="Y59" i="110"/>
  <c r="V59" i="110"/>
  <c r="W59" i="110"/>
  <c r="X59" i="110"/>
  <c r="S59" i="110"/>
  <c r="R59" i="110"/>
  <c r="Q59" i="110"/>
  <c r="P59" i="110"/>
  <c r="O59" i="110"/>
  <c r="N59" i="110"/>
  <c r="M59" i="110"/>
  <c r="L59" i="110"/>
  <c r="K59" i="110"/>
  <c r="H59" i="110"/>
  <c r="AF58" i="110"/>
  <c r="AE58" i="110"/>
  <c r="AD58" i="110"/>
  <c r="AC58" i="110"/>
  <c r="AB58" i="110"/>
  <c r="AA58" i="110"/>
  <c r="Z58" i="110"/>
  <c r="Y58" i="110"/>
  <c r="V58" i="110"/>
  <c r="W58" i="110"/>
  <c r="X58" i="110"/>
  <c r="S58" i="110"/>
  <c r="R58" i="110"/>
  <c r="Q58" i="110"/>
  <c r="P58" i="110"/>
  <c r="O58" i="110"/>
  <c r="N58" i="110"/>
  <c r="M58" i="110"/>
  <c r="L58" i="110"/>
  <c r="K58" i="110"/>
  <c r="H58" i="110"/>
  <c r="AF57" i="110"/>
  <c r="AE57" i="110"/>
  <c r="AD57" i="110"/>
  <c r="AC57" i="110"/>
  <c r="AB57" i="110"/>
  <c r="AA57" i="110"/>
  <c r="Z57" i="110"/>
  <c r="Y57" i="110"/>
  <c r="V57" i="110"/>
  <c r="W57" i="110"/>
  <c r="X57" i="110"/>
  <c r="S57" i="110"/>
  <c r="R57" i="110"/>
  <c r="Q57" i="110"/>
  <c r="P57" i="110"/>
  <c r="O57" i="110"/>
  <c r="N57" i="110"/>
  <c r="M57" i="110"/>
  <c r="L57" i="110"/>
  <c r="K57" i="110"/>
  <c r="H57" i="110"/>
  <c r="AF56" i="110"/>
  <c r="AE56" i="110"/>
  <c r="AD56" i="110"/>
  <c r="AC56" i="110"/>
  <c r="AB56" i="110"/>
  <c r="AA56" i="110"/>
  <c r="Z56" i="110"/>
  <c r="Y56" i="110"/>
  <c r="V56" i="110"/>
  <c r="W56" i="110"/>
  <c r="X56" i="110"/>
  <c r="S56" i="110"/>
  <c r="R56" i="110"/>
  <c r="Q56" i="110"/>
  <c r="P56" i="110"/>
  <c r="O56" i="110"/>
  <c r="N56" i="110"/>
  <c r="M56" i="110"/>
  <c r="L56" i="110"/>
  <c r="K56" i="110"/>
  <c r="H56" i="110"/>
  <c r="AF55" i="110"/>
  <c r="AE55" i="110"/>
  <c r="AD55" i="110"/>
  <c r="AC55" i="110"/>
  <c r="AB55" i="110"/>
  <c r="AA55" i="110"/>
  <c r="Z55" i="110"/>
  <c r="Y55" i="110"/>
  <c r="V55" i="110"/>
  <c r="W55" i="110"/>
  <c r="X55" i="110"/>
  <c r="S55" i="110"/>
  <c r="R55" i="110"/>
  <c r="Q55" i="110"/>
  <c r="P55" i="110"/>
  <c r="O55" i="110"/>
  <c r="N55" i="110"/>
  <c r="M55" i="110"/>
  <c r="L55" i="110"/>
  <c r="K55" i="110"/>
  <c r="AF54" i="110"/>
  <c r="AE54" i="110"/>
  <c r="AD54" i="110"/>
  <c r="AC54" i="110"/>
  <c r="AB54" i="110"/>
  <c r="AA54" i="110"/>
  <c r="Z54" i="110"/>
  <c r="Y54" i="110"/>
  <c r="V54" i="110"/>
  <c r="W54" i="110"/>
  <c r="X54" i="110"/>
  <c r="S54" i="110"/>
  <c r="R54" i="110"/>
  <c r="Q54" i="110"/>
  <c r="P54" i="110"/>
  <c r="O54" i="110"/>
  <c r="N54" i="110"/>
  <c r="M54" i="110"/>
  <c r="L54" i="110"/>
  <c r="K54" i="110"/>
  <c r="AF53" i="110"/>
  <c r="AE53" i="110"/>
  <c r="AD53" i="110"/>
  <c r="AC53" i="110"/>
  <c r="AB53" i="110"/>
  <c r="AA53" i="110"/>
  <c r="Z53" i="110"/>
  <c r="Y53" i="110"/>
  <c r="V53" i="110"/>
  <c r="W53" i="110"/>
  <c r="X53" i="110"/>
  <c r="S53" i="110"/>
  <c r="R53" i="110"/>
  <c r="Q53" i="110"/>
  <c r="P53" i="110"/>
  <c r="O53" i="110"/>
  <c r="N53" i="110"/>
  <c r="M53" i="110"/>
  <c r="L53" i="110"/>
  <c r="K53" i="110"/>
  <c r="Y52" i="110"/>
  <c r="Z52" i="110"/>
  <c r="AA52" i="110"/>
  <c r="AB52" i="110"/>
  <c r="AC52" i="110"/>
  <c r="AD52" i="110"/>
  <c r="AE52" i="110"/>
  <c r="AF52" i="110"/>
  <c r="V52" i="110"/>
  <c r="W52" i="110"/>
  <c r="X52" i="110"/>
  <c r="AG52" i="110"/>
  <c r="S52" i="110"/>
  <c r="R52" i="110"/>
  <c r="Q52" i="110"/>
  <c r="P52" i="110"/>
  <c r="O52" i="110"/>
  <c r="N52" i="110"/>
  <c r="M52" i="110"/>
  <c r="L52" i="110"/>
  <c r="K52" i="110"/>
  <c r="B51" i="110"/>
  <c r="A51" i="109"/>
  <c r="B101" i="109"/>
  <c r="B96" i="109"/>
  <c r="B97" i="109"/>
  <c r="B98" i="109"/>
  <c r="B99" i="109"/>
  <c r="B100" i="109"/>
  <c r="D101" i="109"/>
  <c r="E101" i="109"/>
  <c r="B94" i="109"/>
  <c r="C101" i="109"/>
  <c r="F101" i="109"/>
  <c r="D100" i="109"/>
  <c r="E100" i="109"/>
  <c r="C100" i="109"/>
  <c r="F100" i="109"/>
  <c r="D99" i="109"/>
  <c r="E99" i="109"/>
  <c r="C99" i="109"/>
  <c r="F99" i="109"/>
  <c r="D98" i="109"/>
  <c r="E98" i="109"/>
  <c r="C98" i="109"/>
  <c r="F98" i="109"/>
  <c r="D97" i="109"/>
  <c r="E97" i="109"/>
  <c r="C97" i="109"/>
  <c r="F97" i="109"/>
  <c r="D96" i="109"/>
  <c r="E96" i="109"/>
  <c r="B55" i="109"/>
  <c r="C96" i="109"/>
  <c r="F96" i="109"/>
  <c r="G96" i="109"/>
  <c r="B95" i="109"/>
  <c r="C77" i="109"/>
  <c r="E77" i="109"/>
  <c r="F77" i="109"/>
  <c r="G77" i="109"/>
  <c r="D77" i="109"/>
  <c r="B79" i="109"/>
  <c r="H77" i="109"/>
  <c r="B78" i="109"/>
  <c r="C78" i="109"/>
  <c r="C79" i="109"/>
  <c r="D79" i="109"/>
  <c r="D80" i="109"/>
  <c r="B81" i="109"/>
  <c r="B80" i="109"/>
  <c r="C80" i="109"/>
  <c r="C81" i="109"/>
  <c r="D81" i="109"/>
  <c r="B83" i="109"/>
  <c r="B82" i="109"/>
  <c r="C82" i="109"/>
  <c r="C83" i="109"/>
  <c r="D83" i="109"/>
  <c r="B85" i="109"/>
  <c r="B84" i="109"/>
  <c r="C84" i="109"/>
  <c r="C85" i="109"/>
  <c r="D85" i="109"/>
  <c r="B87" i="109"/>
  <c r="B86" i="109"/>
  <c r="C86" i="109"/>
  <c r="C87" i="109"/>
  <c r="D87" i="109"/>
  <c r="D92" i="109"/>
  <c r="B89" i="109"/>
  <c r="B88" i="109"/>
  <c r="C88" i="109"/>
  <c r="C89" i="109"/>
  <c r="D89" i="109"/>
  <c r="B91" i="109"/>
  <c r="B90" i="109"/>
  <c r="C90" i="109"/>
  <c r="C91" i="109"/>
  <c r="D91" i="109"/>
  <c r="E92" i="109"/>
  <c r="C92" i="109"/>
  <c r="F92" i="109"/>
  <c r="S91" i="109"/>
  <c r="R91" i="109"/>
  <c r="Q91" i="109"/>
  <c r="P91" i="109"/>
  <c r="O91" i="109"/>
  <c r="N91" i="109"/>
  <c r="M91" i="109"/>
  <c r="L91" i="109"/>
  <c r="K91" i="109"/>
  <c r="H91" i="109"/>
  <c r="G91" i="109"/>
  <c r="S90" i="109"/>
  <c r="R90" i="109"/>
  <c r="Q90" i="109"/>
  <c r="P90" i="109"/>
  <c r="O90" i="109"/>
  <c r="N90" i="109"/>
  <c r="M90" i="109"/>
  <c r="L90" i="109"/>
  <c r="K90" i="109"/>
  <c r="S89" i="109"/>
  <c r="R89" i="109"/>
  <c r="Q89" i="109"/>
  <c r="P89" i="109"/>
  <c r="O89" i="109"/>
  <c r="N89" i="109"/>
  <c r="M89" i="109"/>
  <c r="L89" i="109"/>
  <c r="K89" i="109"/>
  <c r="H89" i="109"/>
  <c r="G89" i="109"/>
  <c r="S88" i="109"/>
  <c r="R88" i="109"/>
  <c r="Q88" i="109"/>
  <c r="P88" i="109"/>
  <c r="O88" i="109"/>
  <c r="N88" i="109"/>
  <c r="M88" i="109"/>
  <c r="L88" i="109"/>
  <c r="K88" i="109"/>
  <c r="H88" i="109"/>
  <c r="S87" i="109"/>
  <c r="R87" i="109"/>
  <c r="Q87" i="109"/>
  <c r="P87" i="109"/>
  <c r="O87" i="109"/>
  <c r="N87" i="109"/>
  <c r="M87" i="109"/>
  <c r="L87" i="109"/>
  <c r="K87" i="109"/>
  <c r="H87" i="109"/>
  <c r="G87" i="109"/>
  <c r="S86" i="109"/>
  <c r="R86" i="109"/>
  <c r="Q86" i="109"/>
  <c r="P86" i="109"/>
  <c r="O86" i="109"/>
  <c r="N86" i="109"/>
  <c r="M86" i="109"/>
  <c r="L86" i="109"/>
  <c r="K86" i="109"/>
  <c r="S85" i="109"/>
  <c r="R85" i="109"/>
  <c r="Q85" i="109"/>
  <c r="P85" i="109"/>
  <c r="O85" i="109"/>
  <c r="N85" i="109"/>
  <c r="M85" i="109"/>
  <c r="L85" i="109"/>
  <c r="K85" i="109"/>
  <c r="H85" i="109"/>
  <c r="E85" i="109"/>
  <c r="G85" i="109"/>
  <c r="S84" i="109"/>
  <c r="R84" i="109"/>
  <c r="Q84" i="109"/>
  <c r="P84" i="109"/>
  <c r="O84" i="109"/>
  <c r="N84" i="109"/>
  <c r="M84" i="109"/>
  <c r="L84" i="109"/>
  <c r="K84" i="109"/>
  <c r="S83" i="109"/>
  <c r="R83" i="109"/>
  <c r="Q83" i="109"/>
  <c r="P83" i="109"/>
  <c r="O83" i="109"/>
  <c r="N83" i="109"/>
  <c r="M83" i="109"/>
  <c r="L83" i="109"/>
  <c r="K83" i="109"/>
  <c r="H83" i="109"/>
  <c r="G83" i="109"/>
  <c r="S82" i="109"/>
  <c r="R82" i="109"/>
  <c r="Q82" i="109"/>
  <c r="P82" i="109"/>
  <c r="O82" i="109"/>
  <c r="N82" i="109"/>
  <c r="M82" i="109"/>
  <c r="L82" i="109"/>
  <c r="K82" i="109"/>
  <c r="S81" i="109"/>
  <c r="R81" i="109"/>
  <c r="Q81" i="109"/>
  <c r="P81" i="109"/>
  <c r="O81" i="109"/>
  <c r="N81" i="109"/>
  <c r="M81" i="109"/>
  <c r="L81" i="109"/>
  <c r="K81" i="109"/>
  <c r="H81" i="109"/>
  <c r="G81" i="109"/>
  <c r="H63" i="109"/>
  <c r="AF80" i="109"/>
  <c r="AE80" i="109"/>
  <c r="AD80" i="109"/>
  <c r="AC80" i="109"/>
  <c r="AB80" i="109"/>
  <c r="AA80" i="109"/>
  <c r="Z80" i="109"/>
  <c r="Y80" i="109"/>
  <c r="V80" i="109"/>
  <c r="W80" i="109"/>
  <c r="X80" i="109"/>
  <c r="S80" i="109"/>
  <c r="R80" i="109"/>
  <c r="Q80" i="109"/>
  <c r="P80" i="109"/>
  <c r="O80" i="109"/>
  <c r="N80" i="109"/>
  <c r="M80" i="109"/>
  <c r="L80" i="109"/>
  <c r="K80" i="109"/>
  <c r="AF79" i="109"/>
  <c r="AE79" i="109"/>
  <c r="AD79" i="109"/>
  <c r="AC79" i="109"/>
  <c r="AB79" i="109"/>
  <c r="AA79" i="109"/>
  <c r="Z79" i="109"/>
  <c r="Y79" i="109"/>
  <c r="V79" i="109"/>
  <c r="W79" i="109"/>
  <c r="X79" i="109"/>
  <c r="S79" i="109"/>
  <c r="R79" i="109"/>
  <c r="Q79" i="109"/>
  <c r="P79" i="109"/>
  <c r="O79" i="109"/>
  <c r="N79" i="109"/>
  <c r="M79" i="109"/>
  <c r="L79" i="109"/>
  <c r="K79" i="109"/>
  <c r="H79" i="109"/>
  <c r="G79" i="109"/>
  <c r="AF78" i="109"/>
  <c r="AE78" i="109"/>
  <c r="AD78" i="109"/>
  <c r="AC78" i="109"/>
  <c r="AB78" i="109"/>
  <c r="AA78" i="109"/>
  <c r="Z78" i="109"/>
  <c r="Y78" i="109"/>
  <c r="V78" i="109"/>
  <c r="W78" i="109"/>
  <c r="X78" i="109"/>
  <c r="S78" i="109"/>
  <c r="R78" i="109"/>
  <c r="Q78" i="109"/>
  <c r="P78" i="109"/>
  <c r="O78" i="109"/>
  <c r="N78" i="109"/>
  <c r="M78" i="109"/>
  <c r="L78" i="109"/>
  <c r="K78" i="109"/>
  <c r="AF77" i="109"/>
  <c r="AE77" i="109"/>
  <c r="AD77" i="109"/>
  <c r="AC77" i="109"/>
  <c r="AB77" i="109"/>
  <c r="AA77" i="109"/>
  <c r="Z77" i="109"/>
  <c r="Y77" i="109"/>
  <c r="V77" i="109"/>
  <c r="W77" i="109"/>
  <c r="X77" i="109"/>
  <c r="S77" i="109"/>
  <c r="R77" i="109"/>
  <c r="Q77" i="109"/>
  <c r="P77" i="109"/>
  <c r="O77" i="109"/>
  <c r="N77" i="109"/>
  <c r="M77" i="109"/>
  <c r="L77" i="109"/>
  <c r="K77" i="109"/>
  <c r="B77" i="109"/>
  <c r="AF76" i="109"/>
  <c r="AE76" i="109"/>
  <c r="AD76" i="109"/>
  <c r="AC76" i="109"/>
  <c r="AB76" i="109"/>
  <c r="AA76" i="109"/>
  <c r="Z76" i="109"/>
  <c r="Y76" i="109"/>
  <c r="V76" i="109"/>
  <c r="W76" i="109"/>
  <c r="X76" i="109"/>
  <c r="S76" i="109"/>
  <c r="R76" i="109"/>
  <c r="Q76" i="109"/>
  <c r="P76" i="109"/>
  <c r="O76" i="109"/>
  <c r="N76" i="109"/>
  <c r="M76" i="109"/>
  <c r="L76" i="109"/>
  <c r="K76" i="109"/>
  <c r="G68" i="109"/>
  <c r="C54" i="109"/>
  <c r="C73" i="109"/>
  <c r="C55" i="109"/>
  <c r="C74" i="109"/>
  <c r="D73" i="109"/>
  <c r="H53" i="109"/>
  <c r="E72" i="109"/>
  <c r="F72" i="109"/>
  <c r="H54" i="109"/>
  <c r="E73" i="109"/>
  <c r="F73" i="109"/>
  <c r="B76" i="109"/>
  <c r="AF75" i="109"/>
  <c r="AE75" i="109"/>
  <c r="AD75" i="109"/>
  <c r="AC75" i="109"/>
  <c r="AB75" i="109"/>
  <c r="AA75" i="109"/>
  <c r="Z75" i="109"/>
  <c r="Y75" i="109"/>
  <c r="V75" i="109"/>
  <c r="W75" i="109"/>
  <c r="X75" i="109"/>
  <c r="S75" i="109"/>
  <c r="R75" i="109"/>
  <c r="Q75" i="109"/>
  <c r="P75" i="109"/>
  <c r="O75" i="109"/>
  <c r="N75" i="109"/>
  <c r="M75" i="109"/>
  <c r="L75" i="109"/>
  <c r="K75" i="109"/>
  <c r="B75" i="109"/>
  <c r="AF74" i="109"/>
  <c r="AE74" i="109"/>
  <c r="AD74" i="109"/>
  <c r="AC74" i="109"/>
  <c r="AB74" i="109"/>
  <c r="AA74" i="109"/>
  <c r="Z74" i="109"/>
  <c r="Y74" i="109"/>
  <c r="V74" i="109"/>
  <c r="W74" i="109"/>
  <c r="X74" i="109"/>
  <c r="S74" i="109"/>
  <c r="R74" i="109"/>
  <c r="Q74" i="109"/>
  <c r="P74" i="109"/>
  <c r="O74" i="109"/>
  <c r="N74" i="109"/>
  <c r="M74" i="109"/>
  <c r="L74" i="109"/>
  <c r="K74" i="109"/>
  <c r="H55" i="109"/>
  <c r="E74" i="109"/>
  <c r="B74" i="109"/>
  <c r="AF73" i="109"/>
  <c r="AE73" i="109"/>
  <c r="AD73" i="109"/>
  <c r="AC73" i="109"/>
  <c r="AB73" i="109"/>
  <c r="AA73" i="109"/>
  <c r="Z73" i="109"/>
  <c r="Y73" i="109"/>
  <c r="V73" i="109"/>
  <c r="W73" i="109"/>
  <c r="X73" i="109"/>
  <c r="S73" i="109"/>
  <c r="R73" i="109"/>
  <c r="Q73" i="109"/>
  <c r="P73" i="109"/>
  <c r="O73" i="109"/>
  <c r="N73" i="109"/>
  <c r="M73" i="109"/>
  <c r="L73" i="109"/>
  <c r="K73" i="109"/>
  <c r="B54" i="109"/>
  <c r="B73" i="109"/>
  <c r="AF72" i="109"/>
  <c r="AE72" i="109"/>
  <c r="AD72" i="109"/>
  <c r="AC72" i="109"/>
  <c r="AB72" i="109"/>
  <c r="AA72" i="109"/>
  <c r="Z72" i="109"/>
  <c r="Y72" i="109"/>
  <c r="V72" i="109"/>
  <c r="W72" i="109"/>
  <c r="X72" i="109"/>
  <c r="S72" i="109"/>
  <c r="R72" i="109"/>
  <c r="Q72" i="109"/>
  <c r="P72" i="109"/>
  <c r="O72" i="109"/>
  <c r="N72" i="109"/>
  <c r="M72" i="109"/>
  <c r="L72" i="109"/>
  <c r="K72" i="109"/>
  <c r="C53" i="109"/>
  <c r="C72" i="109"/>
  <c r="D72" i="109"/>
  <c r="B53" i="109"/>
  <c r="B72" i="109"/>
  <c r="AF71" i="109"/>
  <c r="AE71" i="109"/>
  <c r="AD71" i="109"/>
  <c r="AC71" i="109"/>
  <c r="AB71" i="109"/>
  <c r="AA71" i="109"/>
  <c r="Z71" i="109"/>
  <c r="Y71" i="109"/>
  <c r="V71" i="109"/>
  <c r="W71" i="109"/>
  <c r="X71" i="109"/>
  <c r="S71" i="109"/>
  <c r="R71" i="109"/>
  <c r="Q71" i="109"/>
  <c r="P71" i="109"/>
  <c r="O71" i="109"/>
  <c r="N71" i="109"/>
  <c r="M71" i="109"/>
  <c r="L71" i="109"/>
  <c r="K71" i="109"/>
  <c r="AF70" i="109"/>
  <c r="AE70" i="109"/>
  <c r="AD70" i="109"/>
  <c r="AC70" i="109"/>
  <c r="AB70" i="109"/>
  <c r="AA70" i="109"/>
  <c r="Z70" i="109"/>
  <c r="Y70" i="109"/>
  <c r="V70" i="109"/>
  <c r="W70" i="109"/>
  <c r="X70" i="109"/>
  <c r="S70" i="109"/>
  <c r="R70" i="109"/>
  <c r="Q70" i="109"/>
  <c r="P70" i="109"/>
  <c r="O70" i="109"/>
  <c r="N70" i="109"/>
  <c r="M70" i="109"/>
  <c r="L70" i="109"/>
  <c r="K70" i="109"/>
  <c r="G66" i="109"/>
  <c r="AF69" i="109"/>
  <c r="AE69" i="109"/>
  <c r="AD69" i="109"/>
  <c r="AC69" i="109"/>
  <c r="AB69" i="109"/>
  <c r="AA69" i="109"/>
  <c r="Z69" i="109"/>
  <c r="Y69" i="109"/>
  <c r="V69" i="109"/>
  <c r="W69" i="109"/>
  <c r="X69" i="109"/>
  <c r="S69" i="109"/>
  <c r="R69" i="109"/>
  <c r="Q69" i="109"/>
  <c r="P69" i="109"/>
  <c r="O69" i="109"/>
  <c r="N69" i="109"/>
  <c r="M69" i="109"/>
  <c r="L69" i="109"/>
  <c r="K69" i="109"/>
  <c r="AF68" i="109"/>
  <c r="AE68" i="109"/>
  <c r="AD68" i="109"/>
  <c r="AC68" i="109"/>
  <c r="AB68" i="109"/>
  <c r="AA68" i="109"/>
  <c r="Z68" i="109"/>
  <c r="Y68" i="109"/>
  <c r="V68" i="109"/>
  <c r="W68" i="109"/>
  <c r="X68" i="109"/>
  <c r="S68" i="109"/>
  <c r="R68" i="109"/>
  <c r="Q68" i="109"/>
  <c r="P68" i="109"/>
  <c r="O68" i="109"/>
  <c r="N68" i="109"/>
  <c r="M68" i="109"/>
  <c r="L68" i="109"/>
  <c r="K68" i="109"/>
  <c r="AF67" i="109"/>
  <c r="AE67" i="109"/>
  <c r="AD67" i="109"/>
  <c r="AC67" i="109"/>
  <c r="AB67" i="109"/>
  <c r="AA67" i="109"/>
  <c r="Z67" i="109"/>
  <c r="Y67" i="109"/>
  <c r="V67" i="109"/>
  <c r="W67" i="109"/>
  <c r="X67" i="109"/>
  <c r="S67" i="109"/>
  <c r="R67" i="109"/>
  <c r="Q67" i="109"/>
  <c r="P67" i="109"/>
  <c r="O67" i="109"/>
  <c r="N67" i="109"/>
  <c r="M67" i="109"/>
  <c r="L67" i="109"/>
  <c r="K67" i="109"/>
  <c r="G53" i="109"/>
  <c r="C56" i="109"/>
  <c r="B56" i="109"/>
  <c r="C57" i="109"/>
  <c r="B57" i="109"/>
  <c r="C58" i="109"/>
  <c r="B58" i="109"/>
  <c r="C59" i="109"/>
  <c r="B59" i="109"/>
  <c r="C60" i="109"/>
  <c r="B60" i="109"/>
  <c r="C61" i="109"/>
  <c r="B61" i="109"/>
  <c r="E56" i="109"/>
  <c r="G56" i="109"/>
  <c r="E57" i="109"/>
  <c r="G57" i="109"/>
  <c r="E58" i="109"/>
  <c r="G58" i="109"/>
  <c r="E59" i="109"/>
  <c r="G59" i="109"/>
  <c r="E60" i="109"/>
  <c r="G60" i="109"/>
  <c r="E61" i="109"/>
  <c r="G61" i="109"/>
  <c r="F53" i="109"/>
  <c r="B62" i="109"/>
  <c r="B63" i="109"/>
  <c r="B64" i="109"/>
  <c r="F54" i="109"/>
  <c r="F55" i="109"/>
  <c r="H66" i="109"/>
  <c r="H67" i="109"/>
  <c r="G67" i="109"/>
  <c r="B65" i="109"/>
  <c r="B66" i="109"/>
  <c r="F65" i="109"/>
  <c r="F66" i="109"/>
  <c r="F67" i="109"/>
  <c r="B67" i="109"/>
  <c r="AF66" i="109"/>
  <c r="AE66" i="109"/>
  <c r="AD66" i="109"/>
  <c r="AC66" i="109"/>
  <c r="AB66" i="109"/>
  <c r="AA66" i="109"/>
  <c r="Z66" i="109"/>
  <c r="Y66" i="109"/>
  <c r="V66" i="109"/>
  <c r="W66" i="109"/>
  <c r="X66" i="109"/>
  <c r="S66" i="109"/>
  <c r="R66" i="109"/>
  <c r="Q66" i="109"/>
  <c r="P66" i="109"/>
  <c r="O66" i="109"/>
  <c r="N66" i="109"/>
  <c r="M66" i="109"/>
  <c r="L66" i="109"/>
  <c r="K66" i="109"/>
  <c r="C66" i="109"/>
  <c r="AF65" i="109"/>
  <c r="AE65" i="109"/>
  <c r="AD65" i="109"/>
  <c r="AC65" i="109"/>
  <c r="AB65" i="109"/>
  <c r="AA65" i="109"/>
  <c r="Z65" i="109"/>
  <c r="Y65" i="109"/>
  <c r="V65" i="109"/>
  <c r="W65" i="109"/>
  <c r="X65" i="109"/>
  <c r="S65" i="109"/>
  <c r="R65" i="109"/>
  <c r="Q65" i="109"/>
  <c r="P65" i="109"/>
  <c r="O65" i="109"/>
  <c r="N65" i="109"/>
  <c r="M65" i="109"/>
  <c r="L65" i="109"/>
  <c r="K65" i="109"/>
  <c r="H65" i="109"/>
  <c r="G65" i="109"/>
  <c r="C65" i="109"/>
  <c r="AF64" i="109"/>
  <c r="AE64" i="109"/>
  <c r="AD64" i="109"/>
  <c r="AC64" i="109"/>
  <c r="AB64" i="109"/>
  <c r="AA64" i="109"/>
  <c r="Z64" i="109"/>
  <c r="Y64" i="109"/>
  <c r="V64" i="109"/>
  <c r="W64" i="109"/>
  <c r="X64" i="109"/>
  <c r="S64" i="109"/>
  <c r="R64" i="109"/>
  <c r="Q64" i="109"/>
  <c r="P64" i="109"/>
  <c r="O64" i="109"/>
  <c r="N64" i="109"/>
  <c r="M64" i="109"/>
  <c r="L64" i="109"/>
  <c r="K64" i="109"/>
  <c r="G64" i="109"/>
  <c r="E64" i="109"/>
  <c r="C64" i="109"/>
  <c r="AF63" i="109"/>
  <c r="AE63" i="109"/>
  <c r="AD63" i="109"/>
  <c r="AC63" i="109"/>
  <c r="AB63" i="109"/>
  <c r="AA63" i="109"/>
  <c r="Z63" i="109"/>
  <c r="Y63" i="109"/>
  <c r="V63" i="109"/>
  <c r="W63" i="109"/>
  <c r="X63" i="109"/>
  <c r="S63" i="109"/>
  <c r="R63" i="109"/>
  <c r="Q63" i="109"/>
  <c r="P63" i="109"/>
  <c r="O63" i="109"/>
  <c r="N63" i="109"/>
  <c r="M63" i="109"/>
  <c r="L63" i="109"/>
  <c r="K63" i="109"/>
  <c r="D53" i="109"/>
  <c r="E53" i="109"/>
  <c r="D54" i="109"/>
  <c r="E54" i="109"/>
  <c r="D55" i="109"/>
  <c r="E55" i="109"/>
  <c r="D63" i="109"/>
  <c r="C63" i="109"/>
  <c r="AF62" i="109"/>
  <c r="AE62" i="109"/>
  <c r="AD62" i="109"/>
  <c r="AC62" i="109"/>
  <c r="AB62" i="109"/>
  <c r="AA62" i="109"/>
  <c r="Z62" i="109"/>
  <c r="Y62" i="109"/>
  <c r="V62" i="109"/>
  <c r="W62" i="109"/>
  <c r="X62" i="109"/>
  <c r="S62" i="109"/>
  <c r="R62" i="109"/>
  <c r="Q62" i="109"/>
  <c r="P62" i="109"/>
  <c r="O62" i="109"/>
  <c r="N62" i="109"/>
  <c r="M62" i="109"/>
  <c r="L62" i="109"/>
  <c r="K62" i="109"/>
  <c r="AF61" i="109"/>
  <c r="AE61" i="109"/>
  <c r="AD61" i="109"/>
  <c r="AC61" i="109"/>
  <c r="AB61" i="109"/>
  <c r="AA61" i="109"/>
  <c r="Z61" i="109"/>
  <c r="Y61" i="109"/>
  <c r="V61" i="109"/>
  <c r="W61" i="109"/>
  <c r="X61" i="109"/>
  <c r="S61" i="109"/>
  <c r="R61" i="109"/>
  <c r="Q61" i="109"/>
  <c r="P61" i="109"/>
  <c r="O61" i="109"/>
  <c r="N61" i="109"/>
  <c r="M61" i="109"/>
  <c r="L61" i="109"/>
  <c r="K61" i="109"/>
  <c r="H61" i="109"/>
  <c r="AF60" i="109"/>
  <c r="AE60" i="109"/>
  <c r="AD60" i="109"/>
  <c r="AC60" i="109"/>
  <c r="AB60" i="109"/>
  <c r="AA60" i="109"/>
  <c r="Z60" i="109"/>
  <c r="Y60" i="109"/>
  <c r="V60" i="109"/>
  <c r="W60" i="109"/>
  <c r="X60" i="109"/>
  <c r="S60" i="109"/>
  <c r="R60" i="109"/>
  <c r="Q60" i="109"/>
  <c r="P60" i="109"/>
  <c r="O60" i="109"/>
  <c r="N60" i="109"/>
  <c r="M60" i="109"/>
  <c r="L60" i="109"/>
  <c r="K60" i="109"/>
  <c r="H60" i="109"/>
  <c r="AF59" i="109"/>
  <c r="AE59" i="109"/>
  <c r="AD59" i="109"/>
  <c r="AC59" i="109"/>
  <c r="AB59" i="109"/>
  <c r="AA59" i="109"/>
  <c r="Z59" i="109"/>
  <c r="Y59" i="109"/>
  <c r="V59" i="109"/>
  <c r="W59" i="109"/>
  <c r="X59" i="109"/>
  <c r="S59" i="109"/>
  <c r="R59" i="109"/>
  <c r="Q59" i="109"/>
  <c r="P59" i="109"/>
  <c r="O59" i="109"/>
  <c r="N59" i="109"/>
  <c r="M59" i="109"/>
  <c r="L59" i="109"/>
  <c r="K59" i="109"/>
  <c r="H59" i="109"/>
  <c r="AF58" i="109"/>
  <c r="AE58" i="109"/>
  <c r="AD58" i="109"/>
  <c r="AC58" i="109"/>
  <c r="AB58" i="109"/>
  <c r="AA58" i="109"/>
  <c r="Z58" i="109"/>
  <c r="Y58" i="109"/>
  <c r="V58" i="109"/>
  <c r="W58" i="109"/>
  <c r="X58" i="109"/>
  <c r="S58" i="109"/>
  <c r="R58" i="109"/>
  <c r="Q58" i="109"/>
  <c r="P58" i="109"/>
  <c r="O58" i="109"/>
  <c r="N58" i="109"/>
  <c r="M58" i="109"/>
  <c r="L58" i="109"/>
  <c r="K58" i="109"/>
  <c r="H58" i="109"/>
  <c r="AF57" i="109"/>
  <c r="AE57" i="109"/>
  <c r="AD57" i="109"/>
  <c r="AC57" i="109"/>
  <c r="AB57" i="109"/>
  <c r="AA57" i="109"/>
  <c r="Z57" i="109"/>
  <c r="Y57" i="109"/>
  <c r="V57" i="109"/>
  <c r="W57" i="109"/>
  <c r="X57" i="109"/>
  <c r="S57" i="109"/>
  <c r="R57" i="109"/>
  <c r="Q57" i="109"/>
  <c r="P57" i="109"/>
  <c r="O57" i="109"/>
  <c r="N57" i="109"/>
  <c r="M57" i="109"/>
  <c r="L57" i="109"/>
  <c r="K57" i="109"/>
  <c r="H57" i="109"/>
  <c r="AF56" i="109"/>
  <c r="AE56" i="109"/>
  <c r="AD56" i="109"/>
  <c r="AC56" i="109"/>
  <c r="AB56" i="109"/>
  <c r="AA56" i="109"/>
  <c r="Z56" i="109"/>
  <c r="Y56" i="109"/>
  <c r="V56" i="109"/>
  <c r="W56" i="109"/>
  <c r="X56" i="109"/>
  <c r="S56" i="109"/>
  <c r="R56" i="109"/>
  <c r="Q56" i="109"/>
  <c r="P56" i="109"/>
  <c r="O56" i="109"/>
  <c r="N56" i="109"/>
  <c r="M56" i="109"/>
  <c r="L56" i="109"/>
  <c r="K56" i="109"/>
  <c r="H56" i="109"/>
  <c r="AF55" i="109"/>
  <c r="AE55" i="109"/>
  <c r="AD55" i="109"/>
  <c r="AC55" i="109"/>
  <c r="AB55" i="109"/>
  <c r="AA55" i="109"/>
  <c r="Z55" i="109"/>
  <c r="Y55" i="109"/>
  <c r="V55" i="109"/>
  <c r="W55" i="109"/>
  <c r="X55" i="109"/>
  <c r="S55" i="109"/>
  <c r="R55" i="109"/>
  <c r="Q55" i="109"/>
  <c r="P55" i="109"/>
  <c r="O55" i="109"/>
  <c r="N55" i="109"/>
  <c r="M55" i="109"/>
  <c r="L55" i="109"/>
  <c r="K55" i="109"/>
  <c r="AF54" i="109"/>
  <c r="AE54" i="109"/>
  <c r="AD54" i="109"/>
  <c r="AC54" i="109"/>
  <c r="AB54" i="109"/>
  <c r="AA54" i="109"/>
  <c r="Z54" i="109"/>
  <c r="Y54" i="109"/>
  <c r="V54" i="109"/>
  <c r="W54" i="109"/>
  <c r="X54" i="109"/>
  <c r="S54" i="109"/>
  <c r="R54" i="109"/>
  <c r="Q54" i="109"/>
  <c r="P54" i="109"/>
  <c r="O54" i="109"/>
  <c r="N54" i="109"/>
  <c r="M54" i="109"/>
  <c r="L54" i="109"/>
  <c r="K54" i="109"/>
  <c r="AF53" i="109"/>
  <c r="AE53" i="109"/>
  <c r="AD53" i="109"/>
  <c r="AC53" i="109"/>
  <c r="AB53" i="109"/>
  <c r="AA53" i="109"/>
  <c r="Z53" i="109"/>
  <c r="Y53" i="109"/>
  <c r="V53" i="109"/>
  <c r="W53" i="109"/>
  <c r="X53" i="109"/>
  <c r="S53" i="109"/>
  <c r="R53" i="109"/>
  <c r="Q53" i="109"/>
  <c r="P53" i="109"/>
  <c r="O53" i="109"/>
  <c r="N53" i="109"/>
  <c r="M53" i="109"/>
  <c r="L53" i="109"/>
  <c r="K53" i="109"/>
  <c r="Y52" i="109"/>
  <c r="Z52" i="109"/>
  <c r="AA52" i="109"/>
  <c r="AB52" i="109"/>
  <c r="AC52" i="109"/>
  <c r="AD52" i="109"/>
  <c r="AE52" i="109"/>
  <c r="AF52" i="109"/>
  <c r="V52" i="109"/>
  <c r="W52" i="109"/>
  <c r="X52" i="109"/>
  <c r="S52" i="109"/>
  <c r="AG52" i="109"/>
  <c r="R52" i="109"/>
  <c r="Q52" i="109"/>
  <c r="P52" i="109"/>
  <c r="O52" i="109"/>
  <c r="N52" i="109"/>
  <c r="M52" i="109"/>
  <c r="L52" i="109"/>
  <c r="K52" i="109"/>
  <c r="B51" i="109"/>
  <c r="A51" i="108"/>
  <c r="B101" i="108"/>
  <c r="B96" i="108"/>
  <c r="B97" i="108"/>
  <c r="B98" i="108"/>
  <c r="B99" i="108"/>
  <c r="B100" i="108"/>
  <c r="D101" i="108"/>
  <c r="E101" i="108"/>
  <c r="B94" i="108"/>
  <c r="C101" i="108"/>
  <c r="F101" i="108"/>
  <c r="D100" i="108"/>
  <c r="E100" i="108"/>
  <c r="C100" i="108"/>
  <c r="F100" i="108"/>
  <c r="D99" i="108"/>
  <c r="E99" i="108"/>
  <c r="C99" i="108"/>
  <c r="F99" i="108"/>
  <c r="D98" i="108"/>
  <c r="E98" i="108"/>
  <c r="C98" i="108"/>
  <c r="F98" i="108"/>
  <c r="D97" i="108"/>
  <c r="E97" i="108"/>
  <c r="C97" i="108"/>
  <c r="F97" i="108"/>
  <c r="D96" i="108"/>
  <c r="E96" i="108"/>
  <c r="B55" i="108"/>
  <c r="C96" i="108"/>
  <c r="F96" i="108"/>
  <c r="G96" i="108"/>
  <c r="B95" i="108"/>
  <c r="C77" i="108"/>
  <c r="E77" i="108"/>
  <c r="F77" i="108"/>
  <c r="G77" i="108"/>
  <c r="D77" i="108"/>
  <c r="B79" i="108"/>
  <c r="H77" i="108"/>
  <c r="B78" i="108"/>
  <c r="C78" i="108"/>
  <c r="C79" i="108"/>
  <c r="D79" i="108"/>
  <c r="D80" i="108"/>
  <c r="B81" i="108"/>
  <c r="B80" i="108"/>
  <c r="C80" i="108"/>
  <c r="C81" i="108"/>
  <c r="D81" i="108"/>
  <c r="B83" i="108"/>
  <c r="B82" i="108"/>
  <c r="C82" i="108"/>
  <c r="C83" i="108"/>
  <c r="D83" i="108"/>
  <c r="B85" i="108"/>
  <c r="B84" i="108"/>
  <c r="C84" i="108"/>
  <c r="C85" i="108"/>
  <c r="D85" i="108"/>
  <c r="B87" i="108"/>
  <c r="B86" i="108"/>
  <c r="C86" i="108"/>
  <c r="C87" i="108"/>
  <c r="D87" i="108"/>
  <c r="D92" i="108"/>
  <c r="B89" i="108"/>
  <c r="B88" i="108"/>
  <c r="C88" i="108"/>
  <c r="C89" i="108"/>
  <c r="D89" i="108"/>
  <c r="B91" i="108"/>
  <c r="B90" i="108"/>
  <c r="C90" i="108"/>
  <c r="C91" i="108"/>
  <c r="D91" i="108"/>
  <c r="E92" i="108"/>
  <c r="C92" i="108"/>
  <c r="F92" i="108"/>
  <c r="S91" i="108"/>
  <c r="R91" i="108"/>
  <c r="Q91" i="108"/>
  <c r="P91" i="108"/>
  <c r="O91" i="108"/>
  <c r="N91" i="108"/>
  <c r="M91" i="108"/>
  <c r="L91" i="108"/>
  <c r="K91" i="108"/>
  <c r="H91" i="108"/>
  <c r="G91" i="108"/>
  <c r="S90" i="108"/>
  <c r="R90" i="108"/>
  <c r="Q90" i="108"/>
  <c r="P90" i="108"/>
  <c r="O90" i="108"/>
  <c r="N90" i="108"/>
  <c r="M90" i="108"/>
  <c r="L90" i="108"/>
  <c r="K90" i="108"/>
  <c r="S89" i="108"/>
  <c r="R89" i="108"/>
  <c r="Q89" i="108"/>
  <c r="P89" i="108"/>
  <c r="O89" i="108"/>
  <c r="N89" i="108"/>
  <c r="M89" i="108"/>
  <c r="L89" i="108"/>
  <c r="K89" i="108"/>
  <c r="H89" i="108"/>
  <c r="H88" i="108"/>
  <c r="G89" i="108"/>
  <c r="S88" i="108"/>
  <c r="R88" i="108"/>
  <c r="Q88" i="108"/>
  <c r="P88" i="108"/>
  <c r="O88" i="108"/>
  <c r="N88" i="108"/>
  <c r="M88" i="108"/>
  <c r="L88" i="108"/>
  <c r="K88" i="108"/>
  <c r="S87" i="108"/>
  <c r="R87" i="108"/>
  <c r="Q87" i="108"/>
  <c r="P87" i="108"/>
  <c r="O87" i="108"/>
  <c r="N87" i="108"/>
  <c r="M87" i="108"/>
  <c r="L87" i="108"/>
  <c r="K87" i="108"/>
  <c r="H87" i="108"/>
  <c r="G87" i="108"/>
  <c r="S86" i="108"/>
  <c r="R86" i="108"/>
  <c r="Q86" i="108"/>
  <c r="P86" i="108"/>
  <c r="O86" i="108"/>
  <c r="N86" i="108"/>
  <c r="M86" i="108"/>
  <c r="L86" i="108"/>
  <c r="K86" i="108"/>
  <c r="S85" i="108"/>
  <c r="R85" i="108"/>
  <c r="Q85" i="108"/>
  <c r="P85" i="108"/>
  <c r="O85" i="108"/>
  <c r="N85" i="108"/>
  <c r="M85" i="108"/>
  <c r="L85" i="108"/>
  <c r="K85" i="108"/>
  <c r="H85" i="108"/>
  <c r="E85" i="108"/>
  <c r="G85" i="108"/>
  <c r="S84" i="108"/>
  <c r="R84" i="108"/>
  <c r="Q84" i="108"/>
  <c r="P84" i="108"/>
  <c r="O84" i="108"/>
  <c r="N84" i="108"/>
  <c r="M84" i="108"/>
  <c r="L84" i="108"/>
  <c r="K84" i="108"/>
  <c r="S83" i="108"/>
  <c r="R83" i="108"/>
  <c r="Q83" i="108"/>
  <c r="P83" i="108"/>
  <c r="O83" i="108"/>
  <c r="N83" i="108"/>
  <c r="M83" i="108"/>
  <c r="L83" i="108"/>
  <c r="K83" i="108"/>
  <c r="H83" i="108"/>
  <c r="G83" i="108"/>
  <c r="S82" i="108"/>
  <c r="R82" i="108"/>
  <c r="Q82" i="108"/>
  <c r="P82" i="108"/>
  <c r="O82" i="108"/>
  <c r="N82" i="108"/>
  <c r="M82" i="108"/>
  <c r="L82" i="108"/>
  <c r="K82" i="108"/>
  <c r="S81" i="108"/>
  <c r="R81" i="108"/>
  <c r="Q81" i="108"/>
  <c r="P81" i="108"/>
  <c r="O81" i="108"/>
  <c r="N81" i="108"/>
  <c r="M81" i="108"/>
  <c r="L81" i="108"/>
  <c r="K81" i="108"/>
  <c r="H81" i="108"/>
  <c r="G81" i="108"/>
  <c r="H63" i="108"/>
  <c r="AF80" i="108"/>
  <c r="AE80" i="108"/>
  <c r="AD80" i="108"/>
  <c r="AC80" i="108"/>
  <c r="AB80" i="108"/>
  <c r="AA80" i="108"/>
  <c r="Z80" i="108"/>
  <c r="Y80" i="108"/>
  <c r="V80" i="108"/>
  <c r="W80" i="108"/>
  <c r="X80" i="108"/>
  <c r="S80" i="108"/>
  <c r="R80" i="108"/>
  <c r="Q80" i="108"/>
  <c r="P80" i="108"/>
  <c r="O80" i="108"/>
  <c r="N80" i="108"/>
  <c r="M80" i="108"/>
  <c r="L80" i="108"/>
  <c r="K80" i="108"/>
  <c r="AF79" i="108"/>
  <c r="AE79" i="108"/>
  <c r="AD79" i="108"/>
  <c r="AC79" i="108"/>
  <c r="AB79" i="108"/>
  <c r="AA79" i="108"/>
  <c r="Z79" i="108"/>
  <c r="Y79" i="108"/>
  <c r="V79" i="108"/>
  <c r="W79" i="108"/>
  <c r="X79" i="108"/>
  <c r="S79" i="108"/>
  <c r="R79" i="108"/>
  <c r="Q79" i="108"/>
  <c r="P79" i="108"/>
  <c r="O79" i="108"/>
  <c r="N79" i="108"/>
  <c r="M79" i="108"/>
  <c r="L79" i="108"/>
  <c r="K79" i="108"/>
  <c r="H79" i="108"/>
  <c r="G79" i="108"/>
  <c r="AF78" i="108"/>
  <c r="AE78" i="108"/>
  <c r="AD78" i="108"/>
  <c r="AC78" i="108"/>
  <c r="AB78" i="108"/>
  <c r="AA78" i="108"/>
  <c r="Z78" i="108"/>
  <c r="Y78" i="108"/>
  <c r="V78" i="108"/>
  <c r="W78" i="108"/>
  <c r="X78" i="108"/>
  <c r="S78" i="108"/>
  <c r="R78" i="108"/>
  <c r="Q78" i="108"/>
  <c r="P78" i="108"/>
  <c r="O78" i="108"/>
  <c r="N78" i="108"/>
  <c r="M78" i="108"/>
  <c r="L78" i="108"/>
  <c r="K78" i="108"/>
  <c r="AF77" i="108"/>
  <c r="AE77" i="108"/>
  <c r="AD77" i="108"/>
  <c r="AC77" i="108"/>
  <c r="AB77" i="108"/>
  <c r="AA77" i="108"/>
  <c r="Z77" i="108"/>
  <c r="Y77" i="108"/>
  <c r="V77" i="108"/>
  <c r="W77" i="108"/>
  <c r="X77" i="108"/>
  <c r="S77" i="108"/>
  <c r="R77" i="108"/>
  <c r="Q77" i="108"/>
  <c r="P77" i="108"/>
  <c r="O77" i="108"/>
  <c r="N77" i="108"/>
  <c r="M77" i="108"/>
  <c r="L77" i="108"/>
  <c r="K77" i="108"/>
  <c r="B77" i="108"/>
  <c r="AF76" i="108"/>
  <c r="AE76" i="108"/>
  <c r="AD76" i="108"/>
  <c r="AC76" i="108"/>
  <c r="AB76" i="108"/>
  <c r="AA76" i="108"/>
  <c r="Z76" i="108"/>
  <c r="Y76" i="108"/>
  <c r="V76" i="108"/>
  <c r="W76" i="108"/>
  <c r="X76" i="108"/>
  <c r="S76" i="108"/>
  <c r="R76" i="108"/>
  <c r="Q76" i="108"/>
  <c r="P76" i="108"/>
  <c r="O76" i="108"/>
  <c r="N76" i="108"/>
  <c r="M76" i="108"/>
  <c r="L76" i="108"/>
  <c r="K76" i="108"/>
  <c r="G68" i="108"/>
  <c r="C54" i="108"/>
  <c r="C73" i="108"/>
  <c r="C55" i="108"/>
  <c r="C74" i="108"/>
  <c r="D73" i="108"/>
  <c r="H53" i="108"/>
  <c r="E72" i="108"/>
  <c r="F72" i="108"/>
  <c r="H54" i="108"/>
  <c r="E73" i="108"/>
  <c r="F73" i="108"/>
  <c r="B76" i="108"/>
  <c r="AF75" i="108"/>
  <c r="AE75" i="108"/>
  <c r="AD75" i="108"/>
  <c r="AC75" i="108"/>
  <c r="AB75" i="108"/>
  <c r="AA75" i="108"/>
  <c r="Z75" i="108"/>
  <c r="Y75" i="108"/>
  <c r="V75" i="108"/>
  <c r="W75" i="108"/>
  <c r="X75" i="108"/>
  <c r="S75" i="108"/>
  <c r="R75" i="108"/>
  <c r="Q75" i="108"/>
  <c r="P75" i="108"/>
  <c r="O75" i="108"/>
  <c r="N75" i="108"/>
  <c r="M75" i="108"/>
  <c r="L75" i="108"/>
  <c r="K75" i="108"/>
  <c r="B75" i="108"/>
  <c r="AF74" i="108"/>
  <c r="AE74" i="108"/>
  <c r="AD74" i="108"/>
  <c r="AC74" i="108"/>
  <c r="AB74" i="108"/>
  <c r="AA74" i="108"/>
  <c r="Z74" i="108"/>
  <c r="Y74" i="108"/>
  <c r="V74" i="108"/>
  <c r="W74" i="108"/>
  <c r="X74" i="108"/>
  <c r="S74" i="108"/>
  <c r="R74" i="108"/>
  <c r="Q74" i="108"/>
  <c r="P74" i="108"/>
  <c r="O74" i="108"/>
  <c r="N74" i="108"/>
  <c r="M74" i="108"/>
  <c r="L74" i="108"/>
  <c r="K74" i="108"/>
  <c r="H55" i="108"/>
  <c r="E74" i="108"/>
  <c r="B74" i="108"/>
  <c r="AF73" i="108"/>
  <c r="AE73" i="108"/>
  <c r="AD73" i="108"/>
  <c r="AC73" i="108"/>
  <c r="AB73" i="108"/>
  <c r="AA73" i="108"/>
  <c r="Z73" i="108"/>
  <c r="Y73" i="108"/>
  <c r="V73" i="108"/>
  <c r="W73" i="108"/>
  <c r="X73" i="108"/>
  <c r="S73" i="108"/>
  <c r="R73" i="108"/>
  <c r="Q73" i="108"/>
  <c r="P73" i="108"/>
  <c r="O73" i="108"/>
  <c r="N73" i="108"/>
  <c r="M73" i="108"/>
  <c r="L73" i="108"/>
  <c r="K73" i="108"/>
  <c r="B54" i="108"/>
  <c r="B73" i="108"/>
  <c r="AF72" i="108"/>
  <c r="AE72" i="108"/>
  <c r="AD72" i="108"/>
  <c r="AC72" i="108"/>
  <c r="AB72" i="108"/>
  <c r="AA72" i="108"/>
  <c r="Z72" i="108"/>
  <c r="Y72" i="108"/>
  <c r="V72" i="108"/>
  <c r="W72" i="108"/>
  <c r="X72" i="108"/>
  <c r="S72" i="108"/>
  <c r="R72" i="108"/>
  <c r="Q72" i="108"/>
  <c r="P72" i="108"/>
  <c r="O72" i="108"/>
  <c r="N72" i="108"/>
  <c r="M72" i="108"/>
  <c r="L72" i="108"/>
  <c r="K72" i="108"/>
  <c r="C53" i="108"/>
  <c r="C72" i="108"/>
  <c r="D72" i="108"/>
  <c r="B53" i="108"/>
  <c r="B72" i="108"/>
  <c r="AF71" i="108"/>
  <c r="AE71" i="108"/>
  <c r="AD71" i="108"/>
  <c r="AC71" i="108"/>
  <c r="AB71" i="108"/>
  <c r="AA71" i="108"/>
  <c r="Z71" i="108"/>
  <c r="Y71" i="108"/>
  <c r="V71" i="108"/>
  <c r="W71" i="108"/>
  <c r="X71" i="108"/>
  <c r="S71" i="108"/>
  <c r="R71" i="108"/>
  <c r="Q71" i="108"/>
  <c r="P71" i="108"/>
  <c r="O71" i="108"/>
  <c r="N71" i="108"/>
  <c r="M71" i="108"/>
  <c r="L71" i="108"/>
  <c r="K71" i="108"/>
  <c r="AF70" i="108"/>
  <c r="AE70" i="108"/>
  <c r="AD70" i="108"/>
  <c r="AC70" i="108"/>
  <c r="AB70" i="108"/>
  <c r="AA70" i="108"/>
  <c r="Z70" i="108"/>
  <c r="Y70" i="108"/>
  <c r="V70" i="108"/>
  <c r="W70" i="108"/>
  <c r="X70" i="108"/>
  <c r="S70" i="108"/>
  <c r="R70" i="108"/>
  <c r="Q70" i="108"/>
  <c r="P70" i="108"/>
  <c r="O70" i="108"/>
  <c r="N70" i="108"/>
  <c r="M70" i="108"/>
  <c r="L70" i="108"/>
  <c r="K70" i="108"/>
  <c r="G66" i="108"/>
  <c r="AF69" i="108"/>
  <c r="AE69" i="108"/>
  <c r="AD69" i="108"/>
  <c r="AC69" i="108"/>
  <c r="AB69" i="108"/>
  <c r="AA69" i="108"/>
  <c r="Z69" i="108"/>
  <c r="Y69" i="108"/>
  <c r="V69" i="108"/>
  <c r="W69" i="108"/>
  <c r="X69" i="108"/>
  <c r="S69" i="108"/>
  <c r="R69" i="108"/>
  <c r="Q69" i="108"/>
  <c r="P69" i="108"/>
  <c r="O69" i="108"/>
  <c r="N69" i="108"/>
  <c r="M69" i="108"/>
  <c r="L69" i="108"/>
  <c r="K69" i="108"/>
  <c r="AF68" i="108"/>
  <c r="AE68" i="108"/>
  <c r="AD68" i="108"/>
  <c r="AC68" i="108"/>
  <c r="AB68" i="108"/>
  <c r="AA68" i="108"/>
  <c r="Z68" i="108"/>
  <c r="Y68" i="108"/>
  <c r="V68" i="108"/>
  <c r="W68" i="108"/>
  <c r="X68" i="108"/>
  <c r="S68" i="108"/>
  <c r="R68" i="108"/>
  <c r="Q68" i="108"/>
  <c r="P68" i="108"/>
  <c r="O68" i="108"/>
  <c r="N68" i="108"/>
  <c r="M68" i="108"/>
  <c r="L68" i="108"/>
  <c r="K68" i="108"/>
  <c r="AF67" i="108"/>
  <c r="AE67" i="108"/>
  <c r="AD67" i="108"/>
  <c r="AC67" i="108"/>
  <c r="AB67" i="108"/>
  <c r="AA67" i="108"/>
  <c r="Z67" i="108"/>
  <c r="Y67" i="108"/>
  <c r="V67" i="108"/>
  <c r="W67" i="108"/>
  <c r="X67" i="108"/>
  <c r="S67" i="108"/>
  <c r="R67" i="108"/>
  <c r="Q67" i="108"/>
  <c r="P67" i="108"/>
  <c r="O67" i="108"/>
  <c r="N67" i="108"/>
  <c r="M67" i="108"/>
  <c r="L67" i="108"/>
  <c r="K67" i="108"/>
  <c r="G53" i="108"/>
  <c r="C56" i="108"/>
  <c r="B56" i="108"/>
  <c r="E56" i="108"/>
  <c r="G56" i="108"/>
  <c r="C57" i="108"/>
  <c r="B57" i="108"/>
  <c r="C58" i="108"/>
  <c r="B58" i="108"/>
  <c r="C59" i="108"/>
  <c r="B59" i="108"/>
  <c r="C60" i="108"/>
  <c r="B60" i="108"/>
  <c r="C61" i="108"/>
  <c r="B61" i="108"/>
  <c r="E57" i="108"/>
  <c r="G57" i="108"/>
  <c r="E58" i="108"/>
  <c r="G58" i="108"/>
  <c r="E59" i="108"/>
  <c r="G59" i="108"/>
  <c r="E60" i="108"/>
  <c r="G60" i="108"/>
  <c r="E61" i="108"/>
  <c r="G61" i="108"/>
  <c r="F53" i="108"/>
  <c r="B62" i="108"/>
  <c r="B63" i="108"/>
  <c r="B64" i="108"/>
  <c r="G64" i="108"/>
  <c r="F54" i="108"/>
  <c r="F55" i="108"/>
  <c r="H66" i="108"/>
  <c r="H67" i="108"/>
  <c r="G67" i="108"/>
  <c r="B65" i="108"/>
  <c r="B66" i="108"/>
  <c r="F65" i="108"/>
  <c r="F66" i="108"/>
  <c r="F67" i="108"/>
  <c r="B67" i="108"/>
  <c r="AF66" i="108"/>
  <c r="AE66" i="108"/>
  <c r="AD66" i="108"/>
  <c r="AC66" i="108"/>
  <c r="AB66" i="108"/>
  <c r="AA66" i="108"/>
  <c r="Z66" i="108"/>
  <c r="Y66" i="108"/>
  <c r="V66" i="108"/>
  <c r="W66" i="108"/>
  <c r="X66" i="108"/>
  <c r="S66" i="108"/>
  <c r="R66" i="108"/>
  <c r="Q66" i="108"/>
  <c r="P66" i="108"/>
  <c r="O66" i="108"/>
  <c r="N66" i="108"/>
  <c r="M66" i="108"/>
  <c r="L66" i="108"/>
  <c r="K66" i="108"/>
  <c r="C66" i="108"/>
  <c r="AF65" i="108"/>
  <c r="AE65" i="108"/>
  <c r="AD65" i="108"/>
  <c r="AC65" i="108"/>
  <c r="AB65" i="108"/>
  <c r="AA65" i="108"/>
  <c r="Z65" i="108"/>
  <c r="Y65" i="108"/>
  <c r="V65" i="108"/>
  <c r="W65" i="108"/>
  <c r="X65" i="108"/>
  <c r="S65" i="108"/>
  <c r="R65" i="108"/>
  <c r="Q65" i="108"/>
  <c r="P65" i="108"/>
  <c r="O65" i="108"/>
  <c r="N65" i="108"/>
  <c r="M65" i="108"/>
  <c r="L65" i="108"/>
  <c r="K65" i="108"/>
  <c r="H65" i="108"/>
  <c r="G65" i="108"/>
  <c r="C65" i="108"/>
  <c r="AF64" i="108"/>
  <c r="AE64" i="108"/>
  <c r="AD64" i="108"/>
  <c r="AC64" i="108"/>
  <c r="AB64" i="108"/>
  <c r="AA64" i="108"/>
  <c r="Z64" i="108"/>
  <c r="Y64" i="108"/>
  <c r="V64" i="108"/>
  <c r="W64" i="108"/>
  <c r="X64" i="108"/>
  <c r="S64" i="108"/>
  <c r="R64" i="108"/>
  <c r="Q64" i="108"/>
  <c r="P64" i="108"/>
  <c r="O64" i="108"/>
  <c r="N64" i="108"/>
  <c r="M64" i="108"/>
  <c r="L64" i="108"/>
  <c r="K64" i="108"/>
  <c r="E64" i="108"/>
  <c r="C64" i="108"/>
  <c r="AF63" i="108"/>
  <c r="AE63" i="108"/>
  <c r="AD63" i="108"/>
  <c r="AC63" i="108"/>
  <c r="AB63" i="108"/>
  <c r="AA63" i="108"/>
  <c r="Z63" i="108"/>
  <c r="Y63" i="108"/>
  <c r="V63" i="108"/>
  <c r="W63" i="108"/>
  <c r="X63" i="108"/>
  <c r="S63" i="108"/>
  <c r="R63" i="108"/>
  <c r="Q63" i="108"/>
  <c r="P63" i="108"/>
  <c r="O63" i="108"/>
  <c r="N63" i="108"/>
  <c r="M63" i="108"/>
  <c r="L63" i="108"/>
  <c r="K63" i="108"/>
  <c r="D53" i="108"/>
  <c r="E53" i="108"/>
  <c r="D54" i="108"/>
  <c r="E54" i="108"/>
  <c r="D55" i="108"/>
  <c r="E55" i="108"/>
  <c r="D63" i="108"/>
  <c r="C63" i="108"/>
  <c r="AF62" i="108"/>
  <c r="AE62" i="108"/>
  <c r="AD62" i="108"/>
  <c r="AC62" i="108"/>
  <c r="AB62" i="108"/>
  <c r="AA62" i="108"/>
  <c r="Z62" i="108"/>
  <c r="Y62" i="108"/>
  <c r="V62" i="108"/>
  <c r="W62" i="108"/>
  <c r="X62" i="108"/>
  <c r="S62" i="108"/>
  <c r="R62" i="108"/>
  <c r="Q62" i="108"/>
  <c r="P62" i="108"/>
  <c r="O62" i="108"/>
  <c r="N62" i="108"/>
  <c r="M62" i="108"/>
  <c r="L62" i="108"/>
  <c r="K62" i="108"/>
  <c r="AF61" i="108"/>
  <c r="AE61" i="108"/>
  <c r="AD61" i="108"/>
  <c r="AC61" i="108"/>
  <c r="AB61" i="108"/>
  <c r="AA61" i="108"/>
  <c r="Z61" i="108"/>
  <c r="Y61" i="108"/>
  <c r="V61" i="108"/>
  <c r="W61" i="108"/>
  <c r="X61" i="108"/>
  <c r="S61" i="108"/>
  <c r="R61" i="108"/>
  <c r="Q61" i="108"/>
  <c r="P61" i="108"/>
  <c r="O61" i="108"/>
  <c r="N61" i="108"/>
  <c r="M61" i="108"/>
  <c r="L61" i="108"/>
  <c r="K61" i="108"/>
  <c r="H61" i="108"/>
  <c r="AF60" i="108"/>
  <c r="AE60" i="108"/>
  <c r="AD60" i="108"/>
  <c r="AC60" i="108"/>
  <c r="AB60" i="108"/>
  <c r="AA60" i="108"/>
  <c r="Z60" i="108"/>
  <c r="Y60" i="108"/>
  <c r="V60" i="108"/>
  <c r="W60" i="108"/>
  <c r="X60" i="108"/>
  <c r="S60" i="108"/>
  <c r="R60" i="108"/>
  <c r="Q60" i="108"/>
  <c r="P60" i="108"/>
  <c r="O60" i="108"/>
  <c r="N60" i="108"/>
  <c r="M60" i="108"/>
  <c r="L60" i="108"/>
  <c r="K60" i="108"/>
  <c r="H60" i="108"/>
  <c r="AF59" i="108"/>
  <c r="AE59" i="108"/>
  <c r="AD59" i="108"/>
  <c r="AC59" i="108"/>
  <c r="AB59" i="108"/>
  <c r="AA59" i="108"/>
  <c r="Z59" i="108"/>
  <c r="Y59" i="108"/>
  <c r="V59" i="108"/>
  <c r="W59" i="108"/>
  <c r="X59" i="108"/>
  <c r="S59" i="108"/>
  <c r="R59" i="108"/>
  <c r="Q59" i="108"/>
  <c r="P59" i="108"/>
  <c r="O59" i="108"/>
  <c r="N59" i="108"/>
  <c r="M59" i="108"/>
  <c r="L59" i="108"/>
  <c r="K59" i="108"/>
  <c r="H59" i="108"/>
  <c r="AF58" i="108"/>
  <c r="AE58" i="108"/>
  <c r="AD58" i="108"/>
  <c r="AC58" i="108"/>
  <c r="AB58" i="108"/>
  <c r="AA58" i="108"/>
  <c r="Z58" i="108"/>
  <c r="Y58" i="108"/>
  <c r="V58" i="108"/>
  <c r="W58" i="108"/>
  <c r="X58" i="108"/>
  <c r="S58" i="108"/>
  <c r="R58" i="108"/>
  <c r="Q58" i="108"/>
  <c r="P58" i="108"/>
  <c r="O58" i="108"/>
  <c r="N58" i="108"/>
  <c r="M58" i="108"/>
  <c r="L58" i="108"/>
  <c r="K58" i="108"/>
  <c r="H58" i="108"/>
  <c r="AF57" i="108"/>
  <c r="AE57" i="108"/>
  <c r="AD57" i="108"/>
  <c r="AC57" i="108"/>
  <c r="AB57" i="108"/>
  <c r="AA57" i="108"/>
  <c r="Z57" i="108"/>
  <c r="Y57" i="108"/>
  <c r="V57" i="108"/>
  <c r="W57" i="108"/>
  <c r="X57" i="108"/>
  <c r="S57" i="108"/>
  <c r="R57" i="108"/>
  <c r="Q57" i="108"/>
  <c r="P57" i="108"/>
  <c r="O57" i="108"/>
  <c r="N57" i="108"/>
  <c r="M57" i="108"/>
  <c r="L57" i="108"/>
  <c r="K57" i="108"/>
  <c r="H57" i="108"/>
  <c r="AF56" i="108"/>
  <c r="AE56" i="108"/>
  <c r="AD56" i="108"/>
  <c r="AC56" i="108"/>
  <c r="AB56" i="108"/>
  <c r="AA56" i="108"/>
  <c r="Z56" i="108"/>
  <c r="Y56" i="108"/>
  <c r="V56" i="108"/>
  <c r="W56" i="108"/>
  <c r="X56" i="108"/>
  <c r="S56" i="108"/>
  <c r="R56" i="108"/>
  <c r="Q56" i="108"/>
  <c r="P56" i="108"/>
  <c r="O56" i="108"/>
  <c r="N56" i="108"/>
  <c r="M56" i="108"/>
  <c r="L56" i="108"/>
  <c r="K56" i="108"/>
  <c r="H56" i="108"/>
  <c r="AF55" i="108"/>
  <c r="AE55" i="108"/>
  <c r="AD55" i="108"/>
  <c r="AC55" i="108"/>
  <c r="AB55" i="108"/>
  <c r="AA55" i="108"/>
  <c r="Z55" i="108"/>
  <c r="Y55" i="108"/>
  <c r="V55" i="108"/>
  <c r="W55" i="108"/>
  <c r="X55" i="108"/>
  <c r="S55" i="108"/>
  <c r="R55" i="108"/>
  <c r="Q55" i="108"/>
  <c r="P55" i="108"/>
  <c r="O55" i="108"/>
  <c r="N55" i="108"/>
  <c r="M55" i="108"/>
  <c r="L55" i="108"/>
  <c r="K55" i="108"/>
  <c r="AF54" i="108"/>
  <c r="AE54" i="108"/>
  <c r="AD54" i="108"/>
  <c r="AC54" i="108"/>
  <c r="AB54" i="108"/>
  <c r="AA54" i="108"/>
  <c r="Z54" i="108"/>
  <c r="Y54" i="108"/>
  <c r="V54" i="108"/>
  <c r="W54" i="108"/>
  <c r="X54" i="108"/>
  <c r="S54" i="108"/>
  <c r="R54" i="108"/>
  <c r="Q54" i="108"/>
  <c r="P54" i="108"/>
  <c r="O54" i="108"/>
  <c r="N54" i="108"/>
  <c r="M54" i="108"/>
  <c r="L54" i="108"/>
  <c r="K54" i="108"/>
  <c r="AF53" i="108"/>
  <c r="AE53" i="108"/>
  <c r="AD53" i="108"/>
  <c r="AC53" i="108"/>
  <c r="AB53" i="108"/>
  <c r="AA53" i="108"/>
  <c r="Z53" i="108"/>
  <c r="Y53" i="108"/>
  <c r="V53" i="108"/>
  <c r="W53" i="108"/>
  <c r="X53" i="108"/>
  <c r="S53" i="108"/>
  <c r="R53" i="108"/>
  <c r="Q53" i="108"/>
  <c r="P53" i="108"/>
  <c r="O53" i="108"/>
  <c r="N53" i="108"/>
  <c r="M53" i="108"/>
  <c r="L53" i="108"/>
  <c r="K53" i="108"/>
  <c r="Y52" i="108"/>
  <c r="Z52" i="108"/>
  <c r="AA52" i="108"/>
  <c r="AB52" i="108"/>
  <c r="AC52" i="108"/>
  <c r="AD52" i="108"/>
  <c r="AE52" i="108"/>
  <c r="AF52" i="108"/>
  <c r="V52" i="108"/>
  <c r="W52" i="108"/>
  <c r="X52" i="108"/>
  <c r="AG52" i="108"/>
  <c r="S52" i="108"/>
  <c r="R52" i="108"/>
  <c r="Q52" i="108"/>
  <c r="P52" i="108"/>
  <c r="O52" i="108"/>
  <c r="N52" i="108"/>
  <c r="M52" i="108"/>
  <c r="L52" i="108"/>
  <c r="K52" i="108"/>
  <c r="B51" i="108"/>
  <c r="A51" i="107"/>
  <c r="B101" i="107"/>
  <c r="B96" i="107"/>
  <c r="B97" i="107"/>
  <c r="B98" i="107"/>
  <c r="B99" i="107"/>
  <c r="B100" i="107"/>
  <c r="D101" i="107"/>
  <c r="E101" i="107"/>
  <c r="B94" i="107"/>
  <c r="C101" i="107"/>
  <c r="F101" i="107"/>
  <c r="D100" i="107"/>
  <c r="E100" i="107"/>
  <c r="C100" i="107"/>
  <c r="F100" i="107"/>
  <c r="D99" i="107"/>
  <c r="E99" i="107"/>
  <c r="C99" i="107"/>
  <c r="F99" i="107"/>
  <c r="D98" i="107"/>
  <c r="E98" i="107"/>
  <c r="C98" i="107"/>
  <c r="F98" i="107"/>
  <c r="D97" i="107"/>
  <c r="E97" i="107"/>
  <c r="C97" i="107"/>
  <c r="F97" i="107"/>
  <c r="D96" i="107"/>
  <c r="E96" i="107"/>
  <c r="B55" i="107"/>
  <c r="C96" i="107"/>
  <c r="F96" i="107"/>
  <c r="G96" i="107"/>
  <c r="B95" i="107"/>
  <c r="C77" i="107"/>
  <c r="E77" i="107"/>
  <c r="F77" i="107"/>
  <c r="G77" i="107"/>
  <c r="D77" i="107"/>
  <c r="B79" i="107"/>
  <c r="H77" i="107"/>
  <c r="B78" i="107"/>
  <c r="C78" i="107"/>
  <c r="C79" i="107"/>
  <c r="D79" i="107"/>
  <c r="D80" i="107"/>
  <c r="B81" i="107"/>
  <c r="B80" i="107"/>
  <c r="C80" i="107"/>
  <c r="C81" i="107"/>
  <c r="D81" i="107"/>
  <c r="B83" i="107"/>
  <c r="B82" i="107"/>
  <c r="C82" i="107"/>
  <c r="C83" i="107"/>
  <c r="D83" i="107"/>
  <c r="B85" i="107"/>
  <c r="B84" i="107"/>
  <c r="C84" i="107"/>
  <c r="C85" i="107"/>
  <c r="D85" i="107"/>
  <c r="B87" i="107"/>
  <c r="B86" i="107"/>
  <c r="C86" i="107"/>
  <c r="C87" i="107"/>
  <c r="D87" i="107"/>
  <c r="D92" i="107"/>
  <c r="B89" i="107"/>
  <c r="B88" i="107"/>
  <c r="C88" i="107"/>
  <c r="C89" i="107"/>
  <c r="D89" i="107"/>
  <c r="B91" i="107"/>
  <c r="B90" i="107"/>
  <c r="C90" i="107"/>
  <c r="C91" i="107"/>
  <c r="D91" i="107"/>
  <c r="E92" i="107"/>
  <c r="C92" i="107"/>
  <c r="F92" i="107"/>
  <c r="S91" i="107"/>
  <c r="R91" i="107"/>
  <c r="Q91" i="107"/>
  <c r="P91" i="107"/>
  <c r="O91" i="107"/>
  <c r="N91" i="107"/>
  <c r="M91" i="107"/>
  <c r="L91" i="107"/>
  <c r="K91" i="107"/>
  <c r="H91" i="107"/>
  <c r="G91" i="107"/>
  <c r="S90" i="107"/>
  <c r="R90" i="107"/>
  <c r="Q90" i="107"/>
  <c r="P90" i="107"/>
  <c r="O90" i="107"/>
  <c r="N90" i="107"/>
  <c r="M90" i="107"/>
  <c r="L90" i="107"/>
  <c r="K90" i="107"/>
  <c r="S89" i="107"/>
  <c r="R89" i="107"/>
  <c r="Q89" i="107"/>
  <c r="P89" i="107"/>
  <c r="O89" i="107"/>
  <c r="N89" i="107"/>
  <c r="M89" i="107"/>
  <c r="L89" i="107"/>
  <c r="K89" i="107"/>
  <c r="H89" i="107"/>
  <c r="H88" i="107"/>
  <c r="G89" i="107"/>
  <c r="S88" i="107"/>
  <c r="R88" i="107"/>
  <c r="Q88" i="107"/>
  <c r="P88" i="107"/>
  <c r="O88" i="107"/>
  <c r="N88" i="107"/>
  <c r="M88" i="107"/>
  <c r="L88" i="107"/>
  <c r="K88" i="107"/>
  <c r="S87" i="107"/>
  <c r="R87" i="107"/>
  <c r="Q87" i="107"/>
  <c r="P87" i="107"/>
  <c r="O87" i="107"/>
  <c r="N87" i="107"/>
  <c r="M87" i="107"/>
  <c r="L87" i="107"/>
  <c r="K87" i="107"/>
  <c r="H87" i="107"/>
  <c r="G87" i="107"/>
  <c r="S86" i="107"/>
  <c r="R86" i="107"/>
  <c r="Q86" i="107"/>
  <c r="P86" i="107"/>
  <c r="O86" i="107"/>
  <c r="N86" i="107"/>
  <c r="M86" i="107"/>
  <c r="L86" i="107"/>
  <c r="K86" i="107"/>
  <c r="S85" i="107"/>
  <c r="R85" i="107"/>
  <c r="Q85" i="107"/>
  <c r="P85" i="107"/>
  <c r="O85" i="107"/>
  <c r="N85" i="107"/>
  <c r="M85" i="107"/>
  <c r="L85" i="107"/>
  <c r="K85" i="107"/>
  <c r="H85" i="107"/>
  <c r="E85" i="107"/>
  <c r="G85" i="107"/>
  <c r="S84" i="107"/>
  <c r="R84" i="107"/>
  <c r="Q84" i="107"/>
  <c r="P84" i="107"/>
  <c r="O84" i="107"/>
  <c r="N84" i="107"/>
  <c r="M84" i="107"/>
  <c r="L84" i="107"/>
  <c r="K84" i="107"/>
  <c r="S83" i="107"/>
  <c r="R83" i="107"/>
  <c r="Q83" i="107"/>
  <c r="P83" i="107"/>
  <c r="O83" i="107"/>
  <c r="N83" i="107"/>
  <c r="M83" i="107"/>
  <c r="L83" i="107"/>
  <c r="K83" i="107"/>
  <c r="H83" i="107"/>
  <c r="G83" i="107"/>
  <c r="S82" i="107"/>
  <c r="R82" i="107"/>
  <c r="Q82" i="107"/>
  <c r="P82" i="107"/>
  <c r="O82" i="107"/>
  <c r="N82" i="107"/>
  <c r="M82" i="107"/>
  <c r="L82" i="107"/>
  <c r="K82" i="107"/>
  <c r="S81" i="107"/>
  <c r="R81" i="107"/>
  <c r="Q81" i="107"/>
  <c r="P81" i="107"/>
  <c r="O81" i="107"/>
  <c r="N81" i="107"/>
  <c r="M81" i="107"/>
  <c r="L81" i="107"/>
  <c r="K81" i="107"/>
  <c r="H81" i="107"/>
  <c r="G81" i="107"/>
  <c r="H63" i="107"/>
  <c r="AF80" i="107"/>
  <c r="AE80" i="107"/>
  <c r="AD80" i="107"/>
  <c r="AC80" i="107"/>
  <c r="AB80" i="107"/>
  <c r="AA80" i="107"/>
  <c r="Z80" i="107"/>
  <c r="Y80" i="107"/>
  <c r="V80" i="107"/>
  <c r="W80" i="107"/>
  <c r="X80" i="107"/>
  <c r="S80" i="107"/>
  <c r="R80" i="107"/>
  <c r="Q80" i="107"/>
  <c r="P80" i="107"/>
  <c r="O80" i="107"/>
  <c r="N80" i="107"/>
  <c r="M80" i="107"/>
  <c r="L80" i="107"/>
  <c r="K80" i="107"/>
  <c r="AF79" i="107"/>
  <c r="AE79" i="107"/>
  <c r="AD79" i="107"/>
  <c r="AC79" i="107"/>
  <c r="AB79" i="107"/>
  <c r="AA79" i="107"/>
  <c r="Z79" i="107"/>
  <c r="Y79" i="107"/>
  <c r="V79" i="107"/>
  <c r="W79" i="107"/>
  <c r="X79" i="107"/>
  <c r="S79" i="107"/>
  <c r="R79" i="107"/>
  <c r="Q79" i="107"/>
  <c r="P79" i="107"/>
  <c r="O79" i="107"/>
  <c r="N79" i="107"/>
  <c r="M79" i="107"/>
  <c r="L79" i="107"/>
  <c r="K79" i="107"/>
  <c r="H79" i="107"/>
  <c r="G79" i="107"/>
  <c r="AF78" i="107"/>
  <c r="AE78" i="107"/>
  <c r="AD78" i="107"/>
  <c r="AC78" i="107"/>
  <c r="AB78" i="107"/>
  <c r="AA78" i="107"/>
  <c r="Z78" i="107"/>
  <c r="Y78" i="107"/>
  <c r="V78" i="107"/>
  <c r="W78" i="107"/>
  <c r="X78" i="107"/>
  <c r="S78" i="107"/>
  <c r="R78" i="107"/>
  <c r="Q78" i="107"/>
  <c r="P78" i="107"/>
  <c r="O78" i="107"/>
  <c r="N78" i="107"/>
  <c r="M78" i="107"/>
  <c r="L78" i="107"/>
  <c r="K78" i="107"/>
  <c r="AF77" i="107"/>
  <c r="AE77" i="107"/>
  <c r="AD77" i="107"/>
  <c r="AC77" i="107"/>
  <c r="AB77" i="107"/>
  <c r="AA77" i="107"/>
  <c r="Z77" i="107"/>
  <c r="Y77" i="107"/>
  <c r="V77" i="107"/>
  <c r="W77" i="107"/>
  <c r="X77" i="107"/>
  <c r="S77" i="107"/>
  <c r="R77" i="107"/>
  <c r="Q77" i="107"/>
  <c r="P77" i="107"/>
  <c r="O77" i="107"/>
  <c r="N77" i="107"/>
  <c r="M77" i="107"/>
  <c r="L77" i="107"/>
  <c r="K77" i="107"/>
  <c r="B77" i="107"/>
  <c r="AF76" i="107"/>
  <c r="AE76" i="107"/>
  <c r="AD76" i="107"/>
  <c r="AC76" i="107"/>
  <c r="AB76" i="107"/>
  <c r="AA76" i="107"/>
  <c r="Z76" i="107"/>
  <c r="Y76" i="107"/>
  <c r="V76" i="107"/>
  <c r="W76" i="107"/>
  <c r="X76" i="107"/>
  <c r="S76" i="107"/>
  <c r="R76" i="107"/>
  <c r="Q76" i="107"/>
  <c r="P76" i="107"/>
  <c r="O76" i="107"/>
  <c r="N76" i="107"/>
  <c r="M76" i="107"/>
  <c r="L76" i="107"/>
  <c r="K76" i="107"/>
  <c r="G68" i="107"/>
  <c r="C54" i="107"/>
  <c r="C73" i="107"/>
  <c r="C55" i="107"/>
  <c r="C74" i="107"/>
  <c r="D73" i="107"/>
  <c r="H53" i="107"/>
  <c r="E72" i="107"/>
  <c r="F72" i="107"/>
  <c r="H54" i="107"/>
  <c r="E73" i="107"/>
  <c r="F73" i="107"/>
  <c r="B76" i="107"/>
  <c r="AF75" i="107"/>
  <c r="AE75" i="107"/>
  <c r="AD75" i="107"/>
  <c r="AC75" i="107"/>
  <c r="AB75" i="107"/>
  <c r="AA75" i="107"/>
  <c r="Z75" i="107"/>
  <c r="Y75" i="107"/>
  <c r="V75" i="107"/>
  <c r="W75" i="107"/>
  <c r="X75" i="107"/>
  <c r="S75" i="107"/>
  <c r="R75" i="107"/>
  <c r="Q75" i="107"/>
  <c r="P75" i="107"/>
  <c r="O75" i="107"/>
  <c r="N75" i="107"/>
  <c r="M75" i="107"/>
  <c r="L75" i="107"/>
  <c r="K75" i="107"/>
  <c r="B75" i="107"/>
  <c r="AF74" i="107"/>
  <c r="AE74" i="107"/>
  <c r="AD74" i="107"/>
  <c r="AC74" i="107"/>
  <c r="AB74" i="107"/>
  <c r="AA74" i="107"/>
  <c r="Z74" i="107"/>
  <c r="Y74" i="107"/>
  <c r="V74" i="107"/>
  <c r="W74" i="107"/>
  <c r="X74" i="107"/>
  <c r="S74" i="107"/>
  <c r="R74" i="107"/>
  <c r="Q74" i="107"/>
  <c r="P74" i="107"/>
  <c r="O74" i="107"/>
  <c r="N74" i="107"/>
  <c r="M74" i="107"/>
  <c r="L74" i="107"/>
  <c r="K74" i="107"/>
  <c r="H55" i="107"/>
  <c r="E74" i="107"/>
  <c r="B74" i="107"/>
  <c r="AF73" i="107"/>
  <c r="AE73" i="107"/>
  <c r="AD73" i="107"/>
  <c r="AC73" i="107"/>
  <c r="AB73" i="107"/>
  <c r="AA73" i="107"/>
  <c r="Z73" i="107"/>
  <c r="Y73" i="107"/>
  <c r="V73" i="107"/>
  <c r="W73" i="107"/>
  <c r="X73" i="107"/>
  <c r="S73" i="107"/>
  <c r="R73" i="107"/>
  <c r="Q73" i="107"/>
  <c r="P73" i="107"/>
  <c r="O73" i="107"/>
  <c r="N73" i="107"/>
  <c r="M73" i="107"/>
  <c r="L73" i="107"/>
  <c r="K73" i="107"/>
  <c r="B54" i="107"/>
  <c r="B73" i="107"/>
  <c r="AF72" i="107"/>
  <c r="AE72" i="107"/>
  <c r="AD72" i="107"/>
  <c r="AC72" i="107"/>
  <c r="AB72" i="107"/>
  <c r="AA72" i="107"/>
  <c r="Z72" i="107"/>
  <c r="Y72" i="107"/>
  <c r="V72" i="107"/>
  <c r="W72" i="107"/>
  <c r="X72" i="107"/>
  <c r="S72" i="107"/>
  <c r="R72" i="107"/>
  <c r="Q72" i="107"/>
  <c r="P72" i="107"/>
  <c r="O72" i="107"/>
  <c r="N72" i="107"/>
  <c r="M72" i="107"/>
  <c r="L72" i="107"/>
  <c r="K72" i="107"/>
  <c r="C53" i="107"/>
  <c r="C72" i="107"/>
  <c r="D72" i="107"/>
  <c r="B53" i="107"/>
  <c r="B72" i="107"/>
  <c r="AF71" i="107"/>
  <c r="AE71" i="107"/>
  <c r="AD71" i="107"/>
  <c r="AC71" i="107"/>
  <c r="AB71" i="107"/>
  <c r="AA71" i="107"/>
  <c r="Z71" i="107"/>
  <c r="Y71" i="107"/>
  <c r="V71" i="107"/>
  <c r="W71" i="107"/>
  <c r="X71" i="107"/>
  <c r="S71" i="107"/>
  <c r="R71" i="107"/>
  <c r="Q71" i="107"/>
  <c r="P71" i="107"/>
  <c r="O71" i="107"/>
  <c r="N71" i="107"/>
  <c r="M71" i="107"/>
  <c r="L71" i="107"/>
  <c r="K71" i="107"/>
  <c r="AF70" i="107"/>
  <c r="AE70" i="107"/>
  <c r="AD70" i="107"/>
  <c r="AC70" i="107"/>
  <c r="AB70" i="107"/>
  <c r="AA70" i="107"/>
  <c r="Z70" i="107"/>
  <c r="Y70" i="107"/>
  <c r="V70" i="107"/>
  <c r="W70" i="107"/>
  <c r="X70" i="107"/>
  <c r="S70" i="107"/>
  <c r="R70" i="107"/>
  <c r="Q70" i="107"/>
  <c r="P70" i="107"/>
  <c r="O70" i="107"/>
  <c r="N70" i="107"/>
  <c r="M70" i="107"/>
  <c r="L70" i="107"/>
  <c r="K70" i="107"/>
  <c r="G66" i="107"/>
  <c r="AF69" i="107"/>
  <c r="AE69" i="107"/>
  <c r="AD69" i="107"/>
  <c r="AC69" i="107"/>
  <c r="AB69" i="107"/>
  <c r="AA69" i="107"/>
  <c r="Z69" i="107"/>
  <c r="Y69" i="107"/>
  <c r="V69" i="107"/>
  <c r="W69" i="107"/>
  <c r="X69" i="107"/>
  <c r="S69" i="107"/>
  <c r="R69" i="107"/>
  <c r="Q69" i="107"/>
  <c r="P69" i="107"/>
  <c r="O69" i="107"/>
  <c r="N69" i="107"/>
  <c r="M69" i="107"/>
  <c r="L69" i="107"/>
  <c r="K69" i="107"/>
  <c r="AF68" i="107"/>
  <c r="AE68" i="107"/>
  <c r="AD68" i="107"/>
  <c r="AC68" i="107"/>
  <c r="AB68" i="107"/>
  <c r="AA68" i="107"/>
  <c r="Z68" i="107"/>
  <c r="Y68" i="107"/>
  <c r="V68" i="107"/>
  <c r="W68" i="107"/>
  <c r="X68" i="107"/>
  <c r="S68" i="107"/>
  <c r="R68" i="107"/>
  <c r="Q68" i="107"/>
  <c r="P68" i="107"/>
  <c r="O68" i="107"/>
  <c r="N68" i="107"/>
  <c r="M68" i="107"/>
  <c r="L68" i="107"/>
  <c r="K68" i="107"/>
  <c r="AF67" i="107"/>
  <c r="AE67" i="107"/>
  <c r="AD67" i="107"/>
  <c r="AC67" i="107"/>
  <c r="AB67" i="107"/>
  <c r="AA67" i="107"/>
  <c r="Z67" i="107"/>
  <c r="Y67" i="107"/>
  <c r="V67" i="107"/>
  <c r="W67" i="107"/>
  <c r="X67" i="107"/>
  <c r="S67" i="107"/>
  <c r="R67" i="107"/>
  <c r="Q67" i="107"/>
  <c r="P67" i="107"/>
  <c r="O67" i="107"/>
  <c r="N67" i="107"/>
  <c r="M67" i="107"/>
  <c r="L67" i="107"/>
  <c r="K67" i="107"/>
  <c r="G53" i="107"/>
  <c r="C56" i="107"/>
  <c r="B56" i="107"/>
  <c r="E56" i="107"/>
  <c r="G56" i="107"/>
  <c r="C57" i="107"/>
  <c r="B57" i="107"/>
  <c r="C58" i="107"/>
  <c r="B58" i="107"/>
  <c r="C59" i="107"/>
  <c r="B59" i="107"/>
  <c r="C60" i="107"/>
  <c r="B60" i="107"/>
  <c r="C61" i="107"/>
  <c r="B61" i="107"/>
  <c r="E57" i="107"/>
  <c r="G57" i="107"/>
  <c r="E58" i="107"/>
  <c r="G58" i="107"/>
  <c r="E59" i="107"/>
  <c r="G59" i="107"/>
  <c r="E60" i="107"/>
  <c r="G60" i="107"/>
  <c r="E61" i="107"/>
  <c r="G61" i="107"/>
  <c r="F53" i="107"/>
  <c r="B62" i="107"/>
  <c r="B63" i="107"/>
  <c r="B64" i="107"/>
  <c r="F54" i="107"/>
  <c r="F55" i="107"/>
  <c r="H66" i="107"/>
  <c r="H67" i="107"/>
  <c r="G67" i="107"/>
  <c r="B65" i="107"/>
  <c r="B66" i="107"/>
  <c r="F65" i="107"/>
  <c r="F66" i="107"/>
  <c r="F67" i="107"/>
  <c r="B67" i="107"/>
  <c r="AF66" i="107"/>
  <c r="AE66" i="107"/>
  <c r="AD66" i="107"/>
  <c r="AC66" i="107"/>
  <c r="AB66" i="107"/>
  <c r="AA66" i="107"/>
  <c r="Z66" i="107"/>
  <c r="Y66" i="107"/>
  <c r="V66" i="107"/>
  <c r="W66" i="107"/>
  <c r="X66" i="107"/>
  <c r="S66" i="107"/>
  <c r="R66" i="107"/>
  <c r="Q66" i="107"/>
  <c r="P66" i="107"/>
  <c r="O66" i="107"/>
  <c r="N66" i="107"/>
  <c r="M66" i="107"/>
  <c r="L66" i="107"/>
  <c r="K66" i="107"/>
  <c r="C66" i="107"/>
  <c r="AF65" i="107"/>
  <c r="AE65" i="107"/>
  <c r="AD65" i="107"/>
  <c r="AC65" i="107"/>
  <c r="AB65" i="107"/>
  <c r="AA65" i="107"/>
  <c r="Z65" i="107"/>
  <c r="Y65" i="107"/>
  <c r="V65" i="107"/>
  <c r="W65" i="107"/>
  <c r="X65" i="107"/>
  <c r="S65" i="107"/>
  <c r="R65" i="107"/>
  <c r="Q65" i="107"/>
  <c r="P65" i="107"/>
  <c r="O65" i="107"/>
  <c r="N65" i="107"/>
  <c r="M65" i="107"/>
  <c r="L65" i="107"/>
  <c r="K65" i="107"/>
  <c r="H65" i="107"/>
  <c r="G65" i="107"/>
  <c r="C65" i="107"/>
  <c r="AF64" i="107"/>
  <c r="AE64" i="107"/>
  <c r="AD64" i="107"/>
  <c r="AC64" i="107"/>
  <c r="AB64" i="107"/>
  <c r="AA64" i="107"/>
  <c r="Z64" i="107"/>
  <c r="Y64" i="107"/>
  <c r="V64" i="107"/>
  <c r="W64" i="107"/>
  <c r="X64" i="107"/>
  <c r="S64" i="107"/>
  <c r="R64" i="107"/>
  <c r="Q64" i="107"/>
  <c r="P64" i="107"/>
  <c r="O64" i="107"/>
  <c r="N64" i="107"/>
  <c r="M64" i="107"/>
  <c r="L64" i="107"/>
  <c r="K64" i="107"/>
  <c r="G64" i="107"/>
  <c r="E64" i="107"/>
  <c r="C64" i="107"/>
  <c r="AF63" i="107"/>
  <c r="AE63" i="107"/>
  <c r="AD63" i="107"/>
  <c r="AC63" i="107"/>
  <c r="AB63" i="107"/>
  <c r="AA63" i="107"/>
  <c r="Z63" i="107"/>
  <c r="Y63" i="107"/>
  <c r="V63" i="107"/>
  <c r="W63" i="107"/>
  <c r="X63" i="107"/>
  <c r="S63" i="107"/>
  <c r="R63" i="107"/>
  <c r="Q63" i="107"/>
  <c r="P63" i="107"/>
  <c r="O63" i="107"/>
  <c r="N63" i="107"/>
  <c r="M63" i="107"/>
  <c r="L63" i="107"/>
  <c r="K63" i="107"/>
  <c r="D53" i="107"/>
  <c r="E53" i="107"/>
  <c r="D54" i="107"/>
  <c r="E54" i="107"/>
  <c r="D55" i="107"/>
  <c r="E55" i="107"/>
  <c r="D63" i="107"/>
  <c r="C63" i="107"/>
  <c r="AF62" i="107"/>
  <c r="AE62" i="107"/>
  <c r="AD62" i="107"/>
  <c r="AC62" i="107"/>
  <c r="AB62" i="107"/>
  <c r="AA62" i="107"/>
  <c r="Z62" i="107"/>
  <c r="Y62" i="107"/>
  <c r="V62" i="107"/>
  <c r="W62" i="107"/>
  <c r="X62" i="107"/>
  <c r="S62" i="107"/>
  <c r="R62" i="107"/>
  <c r="Q62" i="107"/>
  <c r="P62" i="107"/>
  <c r="O62" i="107"/>
  <c r="N62" i="107"/>
  <c r="M62" i="107"/>
  <c r="L62" i="107"/>
  <c r="K62" i="107"/>
  <c r="AF61" i="107"/>
  <c r="AE61" i="107"/>
  <c r="AD61" i="107"/>
  <c r="AC61" i="107"/>
  <c r="AB61" i="107"/>
  <c r="AA61" i="107"/>
  <c r="Z61" i="107"/>
  <c r="Y61" i="107"/>
  <c r="V61" i="107"/>
  <c r="W61" i="107"/>
  <c r="X61" i="107"/>
  <c r="S61" i="107"/>
  <c r="R61" i="107"/>
  <c r="Q61" i="107"/>
  <c r="P61" i="107"/>
  <c r="O61" i="107"/>
  <c r="N61" i="107"/>
  <c r="M61" i="107"/>
  <c r="L61" i="107"/>
  <c r="K61" i="107"/>
  <c r="H61" i="107"/>
  <c r="AF60" i="107"/>
  <c r="AE60" i="107"/>
  <c r="AD60" i="107"/>
  <c r="AC60" i="107"/>
  <c r="AB60" i="107"/>
  <c r="AA60" i="107"/>
  <c r="Z60" i="107"/>
  <c r="Y60" i="107"/>
  <c r="V60" i="107"/>
  <c r="W60" i="107"/>
  <c r="X60" i="107"/>
  <c r="S60" i="107"/>
  <c r="R60" i="107"/>
  <c r="Q60" i="107"/>
  <c r="P60" i="107"/>
  <c r="O60" i="107"/>
  <c r="N60" i="107"/>
  <c r="M60" i="107"/>
  <c r="L60" i="107"/>
  <c r="K60" i="107"/>
  <c r="H60" i="107"/>
  <c r="AF59" i="107"/>
  <c r="AE59" i="107"/>
  <c r="AD59" i="107"/>
  <c r="AC59" i="107"/>
  <c r="AB59" i="107"/>
  <c r="AA59" i="107"/>
  <c r="Z59" i="107"/>
  <c r="Y59" i="107"/>
  <c r="V59" i="107"/>
  <c r="W59" i="107"/>
  <c r="X59" i="107"/>
  <c r="S59" i="107"/>
  <c r="R59" i="107"/>
  <c r="Q59" i="107"/>
  <c r="P59" i="107"/>
  <c r="O59" i="107"/>
  <c r="N59" i="107"/>
  <c r="M59" i="107"/>
  <c r="L59" i="107"/>
  <c r="K59" i="107"/>
  <c r="H59" i="107"/>
  <c r="AF58" i="107"/>
  <c r="AE58" i="107"/>
  <c r="AD58" i="107"/>
  <c r="AC58" i="107"/>
  <c r="AB58" i="107"/>
  <c r="AA58" i="107"/>
  <c r="Z58" i="107"/>
  <c r="Y58" i="107"/>
  <c r="V58" i="107"/>
  <c r="W58" i="107"/>
  <c r="X58" i="107"/>
  <c r="S58" i="107"/>
  <c r="R58" i="107"/>
  <c r="Q58" i="107"/>
  <c r="P58" i="107"/>
  <c r="O58" i="107"/>
  <c r="N58" i="107"/>
  <c r="M58" i="107"/>
  <c r="L58" i="107"/>
  <c r="K58" i="107"/>
  <c r="H58" i="107"/>
  <c r="AF57" i="107"/>
  <c r="AE57" i="107"/>
  <c r="AD57" i="107"/>
  <c r="AC57" i="107"/>
  <c r="AB57" i="107"/>
  <c r="AA57" i="107"/>
  <c r="Z57" i="107"/>
  <c r="Y57" i="107"/>
  <c r="V57" i="107"/>
  <c r="W57" i="107"/>
  <c r="X57" i="107"/>
  <c r="S57" i="107"/>
  <c r="R57" i="107"/>
  <c r="Q57" i="107"/>
  <c r="P57" i="107"/>
  <c r="O57" i="107"/>
  <c r="N57" i="107"/>
  <c r="M57" i="107"/>
  <c r="L57" i="107"/>
  <c r="K57" i="107"/>
  <c r="H57" i="107"/>
  <c r="AF56" i="107"/>
  <c r="AE56" i="107"/>
  <c r="AD56" i="107"/>
  <c r="AC56" i="107"/>
  <c r="AB56" i="107"/>
  <c r="AA56" i="107"/>
  <c r="Z56" i="107"/>
  <c r="Y56" i="107"/>
  <c r="V56" i="107"/>
  <c r="W56" i="107"/>
  <c r="X56" i="107"/>
  <c r="S56" i="107"/>
  <c r="R56" i="107"/>
  <c r="Q56" i="107"/>
  <c r="P56" i="107"/>
  <c r="O56" i="107"/>
  <c r="N56" i="107"/>
  <c r="M56" i="107"/>
  <c r="L56" i="107"/>
  <c r="K56" i="107"/>
  <c r="H56" i="107"/>
  <c r="AF55" i="107"/>
  <c r="AE55" i="107"/>
  <c r="AD55" i="107"/>
  <c r="AC55" i="107"/>
  <c r="AB55" i="107"/>
  <c r="AA55" i="107"/>
  <c r="Z55" i="107"/>
  <c r="Y55" i="107"/>
  <c r="V55" i="107"/>
  <c r="W55" i="107"/>
  <c r="X55" i="107"/>
  <c r="S55" i="107"/>
  <c r="R55" i="107"/>
  <c r="Q55" i="107"/>
  <c r="P55" i="107"/>
  <c r="O55" i="107"/>
  <c r="N55" i="107"/>
  <c r="M55" i="107"/>
  <c r="L55" i="107"/>
  <c r="K55" i="107"/>
  <c r="AF54" i="107"/>
  <c r="AE54" i="107"/>
  <c r="AD54" i="107"/>
  <c r="AC54" i="107"/>
  <c r="AB54" i="107"/>
  <c r="AA54" i="107"/>
  <c r="Z54" i="107"/>
  <c r="Y54" i="107"/>
  <c r="V54" i="107"/>
  <c r="W54" i="107"/>
  <c r="X54" i="107"/>
  <c r="S54" i="107"/>
  <c r="R54" i="107"/>
  <c r="Q54" i="107"/>
  <c r="P54" i="107"/>
  <c r="O54" i="107"/>
  <c r="N54" i="107"/>
  <c r="M54" i="107"/>
  <c r="L54" i="107"/>
  <c r="K54" i="107"/>
  <c r="AF53" i="107"/>
  <c r="AE53" i="107"/>
  <c r="AD53" i="107"/>
  <c r="AC53" i="107"/>
  <c r="AB53" i="107"/>
  <c r="AA53" i="107"/>
  <c r="Z53" i="107"/>
  <c r="Y53" i="107"/>
  <c r="V53" i="107"/>
  <c r="W53" i="107"/>
  <c r="X53" i="107"/>
  <c r="S53" i="107"/>
  <c r="R53" i="107"/>
  <c r="Q53" i="107"/>
  <c r="P53" i="107"/>
  <c r="O53" i="107"/>
  <c r="N53" i="107"/>
  <c r="M53" i="107"/>
  <c r="L53" i="107"/>
  <c r="K53" i="107"/>
  <c r="Y52" i="107"/>
  <c r="Z52" i="107"/>
  <c r="AA52" i="107"/>
  <c r="AB52" i="107"/>
  <c r="AC52" i="107"/>
  <c r="AD52" i="107"/>
  <c r="AE52" i="107"/>
  <c r="AF52" i="107"/>
  <c r="V52" i="107"/>
  <c r="W52" i="107"/>
  <c r="X52" i="107"/>
  <c r="AG52" i="107"/>
  <c r="S52" i="107"/>
  <c r="R52" i="107"/>
  <c r="Q52" i="107"/>
  <c r="P52" i="107"/>
  <c r="O52" i="107"/>
  <c r="N52" i="107"/>
  <c r="M52" i="107"/>
  <c r="L52" i="107"/>
  <c r="K52" i="107"/>
  <c r="B51" i="107"/>
  <c r="A51" i="106"/>
  <c r="B101" i="106"/>
  <c r="B96" i="106"/>
  <c r="B97" i="106"/>
  <c r="B98" i="106"/>
  <c r="B99" i="106"/>
  <c r="B100" i="106"/>
  <c r="D101" i="106"/>
  <c r="E101" i="106"/>
  <c r="B94" i="106"/>
  <c r="C101" i="106"/>
  <c r="F101" i="106"/>
  <c r="D100" i="106"/>
  <c r="E100" i="106"/>
  <c r="C100" i="106"/>
  <c r="F100" i="106"/>
  <c r="D99" i="106"/>
  <c r="E99" i="106"/>
  <c r="C99" i="106"/>
  <c r="F99" i="106"/>
  <c r="D98" i="106"/>
  <c r="E98" i="106"/>
  <c r="C98" i="106"/>
  <c r="F98" i="106"/>
  <c r="D97" i="106"/>
  <c r="E97" i="106"/>
  <c r="C97" i="106"/>
  <c r="F97" i="106"/>
  <c r="D96" i="106"/>
  <c r="E96" i="106"/>
  <c r="B55" i="106"/>
  <c r="C96" i="106"/>
  <c r="F96" i="106"/>
  <c r="G96" i="106"/>
  <c r="B95" i="106"/>
  <c r="C77" i="106"/>
  <c r="E77" i="106"/>
  <c r="F77" i="106"/>
  <c r="G77" i="106"/>
  <c r="D77" i="106"/>
  <c r="B79" i="106"/>
  <c r="H77" i="106"/>
  <c r="B78" i="106"/>
  <c r="C78" i="106"/>
  <c r="C79" i="106"/>
  <c r="D79" i="106"/>
  <c r="D80" i="106"/>
  <c r="B81" i="106"/>
  <c r="B80" i="106"/>
  <c r="C80" i="106"/>
  <c r="C81" i="106"/>
  <c r="D81" i="106"/>
  <c r="B83" i="106"/>
  <c r="B82" i="106"/>
  <c r="C82" i="106"/>
  <c r="C83" i="106"/>
  <c r="D83" i="106"/>
  <c r="B85" i="106"/>
  <c r="B84" i="106"/>
  <c r="C84" i="106"/>
  <c r="C85" i="106"/>
  <c r="D85" i="106"/>
  <c r="B87" i="106"/>
  <c r="B86" i="106"/>
  <c r="C86" i="106"/>
  <c r="C87" i="106"/>
  <c r="D87" i="106"/>
  <c r="D92" i="106"/>
  <c r="B89" i="106"/>
  <c r="B88" i="106"/>
  <c r="C88" i="106"/>
  <c r="C89" i="106"/>
  <c r="D89" i="106"/>
  <c r="B91" i="106"/>
  <c r="B90" i="106"/>
  <c r="C90" i="106"/>
  <c r="C91" i="106"/>
  <c r="D91" i="106"/>
  <c r="E92" i="106"/>
  <c r="C92" i="106"/>
  <c r="F92" i="106"/>
  <c r="S91" i="106"/>
  <c r="R91" i="106"/>
  <c r="Q91" i="106"/>
  <c r="P91" i="106"/>
  <c r="O91" i="106"/>
  <c r="N91" i="106"/>
  <c r="M91" i="106"/>
  <c r="L91" i="106"/>
  <c r="K91" i="106"/>
  <c r="H91" i="106"/>
  <c r="G91" i="106"/>
  <c r="S90" i="106"/>
  <c r="R90" i="106"/>
  <c r="Q90" i="106"/>
  <c r="P90" i="106"/>
  <c r="O90" i="106"/>
  <c r="N90" i="106"/>
  <c r="M90" i="106"/>
  <c r="L90" i="106"/>
  <c r="K90" i="106"/>
  <c r="S89" i="106"/>
  <c r="R89" i="106"/>
  <c r="Q89" i="106"/>
  <c r="P89" i="106"/>
  <c r="O89" i="106"/>
  <c r="N89" i="106"/>
  <c r="M89" i="106"/>
  <c r="L89" i="106"/>
  <c r="K89" i="106"/>
  <c r="H89" i="106"/>
  <c r="H88" i="106"/>
  <c r="G89" i="106"/>
  <c r="S88" i="106"/>
  <c r="R88" i="106"/>
  <c r="Q88" i="106"/>
  <c r="P88" i="106"/>
  <c r="O88" i="106"/>
  <c r="N88" i="106"/>
  <c r="M88" i="106"/>
  <c r="L88" i="106"/>
  <c r="K88" i="106"/>
  <c r="S87" i="106"/>
  <c r="R87" i="106"/>
  <c r="Q87" i="106"/>
  <c r="P87" i="106"/>
  <c r="O87" i="106"/>
  <c r="N87" i="106"/>
  <c r="M87" i="106"/>
  <c r="L87" i="106"/>
  <c r="K87" i="106"/>
  <c r="H87" i="106"/>
  <c r="G87" i="106"/>
  <c r="S86" i="106"/>
  <c r="R86" i="106"/>
  <c r="Q86" i="106"/>
  <c r="P86" i="106"/>
  <c r="O86" i="106"/>
  <c r="N86" i="106"/>
  <c r="M86" i="106"/>
  <c r="L86" i="106"/>
  <c r="K86" i="106"/>
  <c r="S85" i="106"/>
  <c r="R85" i="106"/>
  <c r="Q85" i="106"/>
  <c r="P85" i="106"/>
  <c r="O85" i="106"/>
  <c r="N85" i="106"/>
  <c r="M85" i="106"/>
  <c r="L85" i="106"/>
  <c r="K85" i="106"/>
  <c r="H85" i="106"/>
  <c r="E85" i="106"/>
  <c r="G85" i="106"/>
  <c r="S84" i="106"/>
  <c r="R84" i="106"/>
  <c r="Q84" i="106"/>
  <c r="P84" i="106"/>
  <c r="O84" i="106"/>
  <c r="N84" i="106"/>
  <c r="M84" i="106"/>
  <c r="L84" i="106"/>
  <c r="K84" i="106"/>
  <c r="S83" i="106"/>
  <c r="R83" i="106"/>
  <c r="Q83" i="106"/>
  <c r="P83" i="106"/>
  <c r="O83" i="106"/>
  <c r="N83" i="106"/>
  <c r="M83" i="106"/>
  <c r="L83" i="106"/>
  <c r="K83" i="106"/>
  <c r="H83" i="106"/>
  <c r="G83" i="106"/>
  <c r="S82" i="106"/>
  <c r="R82" i="106"/>
  <c r="Q82" i="106"/>
  <c r="P82" i="106"/>
  <c r="O82" i="106"/>
  <c r="N82" i="106"/>
  <c r="M82" i="106"/>
  <c r="L82" i="106"/>
  <c r="K82" i="106"/>
  <c r="S81" i="106"/>
  <c r="R81" i="106"/>
  <c r="Q81" i="106"/>
  <c r="P81" i="106"/>
  <c r="O81" i="106"/>
  <c r="N81" i="106"/>
  <c r="M81" i="106"/>
  <c r="L81" i="106"/>
  <c r="K81" i="106"/>
  <c r="H81" i="106"/>
  <c r="G81" i="106"/>
  <c r="H63" i="106"/>
  <c r="AF80" i="106"/>
  <c r="AE80" i="106"/>
  <c r="AD80" i="106"/>
  <c r="AC80" i="106"/>
  <c r="AB80" i="106"/>
  <c r="AA80" i="106"/>
  <c r="Z80" i="106"/>
  <c r="Y80" i="106"/>
  <c r="V80" i="106"/>
  <c r="W80" i="106"/>
  <c r="X80" i="106"/>
  <c r="S80" i="106"/>
  <c r="R80" i="106"/>
  <c r="Q80" i="106"/>
  <c r="P80" i="106"/>
  <c r="O80" i="106"/>
  <c r="N80" i="106"/>
  <c r="M80" i="106"/>
  <c r="L80" i="106"/>
  <c r="K80" i="106"/>
  <c r="AF79" i="106"/>
  <c r="AE79" i="106"/>
  <c r="AD79" i="106"/>
  <c r="AC79" i="106"/>
  <c r="AB79" i="106"/>
  <c r="AA79" i="106"/>
  <c r="Z79" i="106"/>
  <c r="Y79" i="106"/>
  <c r="V79" i="106"/>
  <c r="W79" i="106"/>
  <c r="X79" i="106"/>
  <c r="S79" i="106"/>
  <c r="R79" i="106"/>
  <c r="Q79" i="106"/>
  <c r="P79" i="106"/>
  <c r="O79" i="106"/>
  <c r="N79" i="106"/>
  <c r="M79" i="106"/>
  <c r="L79" i="106"/>
  <c r="K79" i="106"/>
  <c r="H79" i="106"/>
  <c r="G79" i="106"/>
  <c r="AF78" i="106"/>
  <c r="AE78" i="106"/>
  <c r="AD78" i="106"/>
  <c r="AC78" i="106"/>
  <c r="AB78" i="106"/>
  <c r="AA78" i="106"/>
  <c r="Z78" i="106"/>
  <c r="Y78" i="106"/>
  <c r="V78" i="106"/>
  <c r="W78" i="106"/>
  <c r="X78" i="106"/>
  <c r="S78" i="106"/>
  <c r="R78" i="106"/>
  <c r="Q78" i="106"/>
  <c r="P78" i="106"/>
  <c r="O78" i="106"/>
  <c r="N78" i="106"/>
  <c r="M78" i="106"/>
  <c r="L78" i="106"/>
  <c r="K78" i="106"/>
  <c r="AF77" i="106"/>
  <c r="AE77" i="106"/>
  <c r="AD77" i="106"/>
  <c r="AC77" i="106"/>
  <c r="AB77" i="106"/>
  <c r="AA77" i="106"/>
  <c r="Z77" i="106"/>
  <c r="Y77" i="106"/>
  <c r="V77" i="106"/>
  <c r="W77" i="106"/>
  <c r="X77" i="106"/>
  <c r="S77" i="106"/>
  <c r="R77" i="106"/>
  <c r="Q77" i="106"/>
  <c r="P77" i="106"/>
  <c r="O77" i="106"/>
  <c r="N77" i="106"/>
  <c r="M77" i="106"/>
  <c r="L77" i="106"/>
  <c r="K77" i="106"/>
  <c r="B77" i="106"/>
  <c r="AF76" i="106"/>
  <c r="AE76" i="106"/>
  <c r="AD76" i="106"/>
  <c r="AC76" i="106"/>
  <c r="AB76" i="106"/>
  <c r="AA76" i="106"/>
  <c r="Z76" i="106"/>
  <c r="Y76" i="106"/>
  <c r="V76" i="106"/>
  <c r="W76" i="106"/>
  <c r="X76" i="106"/>
  <c r="S76" i="106"/>
  <c r="R76" i="106"/>
  <c r="Q76" i="106"/>
  <c r="P76" i="106"/>
  <c r="O76" i="106"/>
  <c r="N76" i="106"/>
  <c r="M76" i="106"/>
  <c r="L76" i="106"/>
  <c r="K76" i="106"/>
  <c r="G68" i="106"/>
  <c r="C54" i="106"/>
  <c r="C73" i="106"/>
  <c r="C55" i="106"/>
  <c r="C74" i="106"/>
  <c r="D73" i="106"/>
  <c r="H53" i="106"/>
  <c r="E72" i="106"/>
  <c r="F72" i="106"/>
  <c r="H54" i="106"/>
  <c r="E73" i="106"/>
  <c r="F73" i="106"/>
  <c r="B76" i="106"/>
  <c r="AF75" i="106"/>
  <c r="AE75" i="106"/>
  <c r="AD75" i="106"/>
  <c r="AC75" i="106"/>
  <c r="AB75" i="106"/>
  <c r="AA75" i="106"/>
  <c r="Z75" i="106"/>
  <c r="Y75" i="106"/>
  <c r="V75" i="106"/>
  <c r="W75" i="106"/>
  <c r="X75" i="106"/>
  <c r="S75" i="106"/>
  <c r="R75" i="106"/>
  <c r="Q75" i="106"/>
  <c r="P75" i="106"/>
  <c r="O75" i="106"/>
  <c r="N75" i="106"/>
  <c r="M75" i="106"/>
  <c r="L75" i="106"/>
  <c r="K75" i="106"/>
  <c r="B75" i="106"/>
  <c r="AF74" i="106"/>
  <c r="AE74" i="106"/>
  <c r="AD74" i="106"/>
  <c r="AC74" i="106"/>
  <c r="AB74" i="106"/>
  <c r="AA74" i="106"/>
  <c r="Z74" i="106"/>
  <c r="Y74" i="106"/>
  <c r="V74" i="106"/>
  <c r="W74" i="106"/>
  <c r="X74" i="106"/>
  <c r="S74" i="106"/>
  <c r="R74" i="106"/>
  <c r="Q74" i="106"/>
  <c r="P74" i="106"/>
  <c r="O74" i="106"/>
  <c r="N74" i="106"/>
  <c r="M74" i="106"/>
  <c r="L74" i="106"/>
  <c r="K74" i="106"/>
  <c r="H55" i="106"/>
  <c r="E74" i="106"/>
  <c r="B74" i="106"/>
  <c r="AF73" i="106"/>
  <c r="AE73" i="106"/>
  <c r="AD73" i="106"/>
  <c r="AC73" i="106"/>
  <c r="AB73" i="106"/>
  <c r="AA73" i="106"/>
  <c r="Z73" i="106"/>
  <c r="Y73" i="106"/>
  <c r="V73" i="106"/>
  <c r="W73" i="106"/>
  <c r="X73" i="106"/>
  <c r="S73" i="106"/>
  <c r="R73" i="106"/>
  <c r="Q73" i="106"/>
  <c r="P73" i="106"/>
  <c r="O73" i="106"/>
  <c r="N73" i="106"/>
  <c r="M73" i="106"/>
  <c r="L73" i="106"/>
  <c r="K73" i="106"/>
  <c r="B54" i="106"/>
  <c r="B73" i="106"/>
  <c r="AF72" i="106"/>
  <c r="AE72" i="106"/>
  <c r="AD72" i="106"/>
  <c r="AC72" i="106"/>
  <c r="AB72" i="106"/>
  <c r="AA72" i="106"/>
  <c r="Z72" i="106"/>
  <c r="Y72" i="106"/>
  <c r="V72" i="106"/>
  <c r="W72" i="106"/>
  <c r="X72" i="106"/>
  <c r="S72" i="106"/>
  <c r="R72" i="106"/>
  <c r="Q72" i="106"/>
  <c r="P72" i="106"/>
  <c r="O72" i="106"/>
  <c r="N72" i="106"/>
  <c r="M72" i="106"/>
  <c r="L72" i="106"/>
  <c r="K72" i="106"/>
  <c r="C53" i="106"/>
  <c r="C72" i="106"/>
  <c r="D72" i="106"/>
  <c r="B53" i="106"/>
  <c r="B72" i="106"/>
  <c r="AF71" i="106"/>
  <c r="AE71" i="106"/>
  <c r="AD71" i="106"/>
  <c r="AC71" i="106"/>
  <c r="AB71" i="106"/>
  <c r="AA71" i="106"/>
  <c r="Z71" i="106"/>
  <c r="Y71" i="106"/>
  <c r="V71" i="106"/>
  <c r="W71" i="106"/>
  <c r="X71" i="106"/>
  <c r="S71" i="106"/>
  <c r="R71" i="106"/>
  <c r="Q71" i="106"/>
  <c r="P71" i="106"/>
  <c r="O71" i="106"/>
  <c r="N71" i="106"/>
  <c r="M71" i="106"/>
  <c r="L71" i="106"/>
  <c r="K71" i="106"/>
  <c r="AF70" i="106"/>
  <c r="AE70" i="106"/>
  <c r="AD70" i="106"/>
  <c r="AC70" i="106"/>
  <c r="AB70" i="106"/>
  <c r="AA70" i="106"/>
  <c r="Z70" i="106"/>
  <c r="Y70" i="106"/>
  <c r="V70" i="106"/>
  <c r="W70" i="106"/>
  <c r="X70" i="106"/>
  <c r="S70" i="106"/>
  <c r="R70" i="106"/>
  <c r="Q70" i="106"/>
  <c r="P70" i="106"/>
  <c r="O70" i="106"/>
  <c r="N70" i="106"/>
  <c r="M70" i="106"/>
  <c r="L70" i="106"/>
  <c r="K70" i="106"/>
  <c r="G66" i="106"/>
  <c r="AF69" i="106"/>
  <c r="AE69" i="106"/>
  <c r="AD69" i="106"/>
  <c r="AC69" i="106"/>
  <c r="AB69" i="106"/>
  <c r="AA69" i="106"/>
  <c r="Z69" i="106"/>
  <c r="Y69" i="106"/>
  <c r="V69" i="106"/>
  <c r="W69" i="106"/>
  <c r="X69" i="106"/>
  <c r="S69" i="106"/>
  <c r="R69" i="106"/>
  <c r="Q69" i="106"/>
  <c r="P69" i="106"/>
  <c r="O69" i="106"/>
  <c r="N69" i="106"/>
  <c r="M69" i="106"/>
  <c r="L69" i="106"/>
  <c r="K69" i="106"/>
  <c r="AF68" i="106"/>
  <c r="AE68" i="106"/>
  <c r="AD68" i="106"/>
  <c r="AC68" i="106"/>
  <c r="AB68" i="106"/>
  <c r="AA68" i="106"/>
  <c r="Z68" i="106"/>
  <c r="Y68" i="106"/>
  <c r="V68" i="106"/>
  <c r="W68" i="106"/>
  <c r="X68" i="106"/>
  <c r="S68" i="106"/>
  <c r="R68" i="106"/>
  <c r="Q68" i="106"/>
  <c r="P68" i="106"/>
  <c r="O68" i="106"/>
  <c r="N68" i="106"/>
  <c r="M68" i="106"/>
  <c r="L68" i="106"/>
  <c r="K68" i="106"/>
  <c r="AF67" i="106"/>
  <c r="AE67" i="106"/>
  <c r="AD67" i="106"/>
  <c r="AC67" i="106"/>
  <c r="AB67" i="106"/>
  <c r="AA67" i="106"/>
  <c r="Z67" i="106"/>
  <c r="Y67" i="106"/>
  <c r="V67" i="106"/>
  <c r="W67" i="106"/>
  <c r="X67" i="106"/>
  <c r="S67" i="106"/>
  <c r="R67" i="106"/>
  <c r="Q67" i="106"/>
  <c r="P67" i="106"/>
  <c r="O67" i="106"/>
  <c r="N67" i="106"/>
  <c r="M67" i="106"/>
  <c r="L67" i="106"/>
  <c r="K67" i="106"/>
  <c r="G53" i="106"/>
  <c r="C56" i="106"/>
  <c r="B56" i="106"/>
  <c r="E56" i="106"/>
  <c r="G56" i="106"/>
  <c r="C57" i="106"/>
  <c r="B57" i="106"/>
  <c r="C58" i="106"/>
  <c r="B58" i="106"/>
  <c r="C59" i="106"/>
  <c r="B59" i="106"/>
  <c r="C60" i="106"/>
  <c r="B60" i="106"/>
  <c r="C61" i="106"/>
  <c r="B61" i="106"/>
  <c r="E57" i="106"/>
  <c r="G57" i="106"/>
  <c r="E58" i="106"/>
  <c r="G58" i="106"/>
  <c r="E59" i="106"/>
  <c r="G59" i="106"/>
  <c r="E60" i="106"/>
  <c r="G60" i="106"/>
  <c r="E61" i="106"/>
  <c r="G61" i="106"/>
  <c r="F53" i="106"/>
  <c r="B62" i="106"/>
  <c r="B63" i="106"/>
  <c r="B64" i="106"/>
  <c r="F54" i="106"/>
  <c r="F55" i="106"/>
  <c r="H66" i="106"/>
  <c r="H67" i="106"/>
  <c r="G67" i="106"/>
  <c r="B65" i="106"/>
  <c r="B66" i="106"/>
  <c r="F65" i="106"/>
  <c r="F66" i="106"/>
  <c r="F67" i="106"/>
  <c r="B67" i="106"/>
  <c r="AF66" i="106"/>
  <c r="AE66" i="106"/>
  <c r="AD66" i="106"/>
  <c r="AC66" i="106"/>
  <c r="AB66" i="106"/>
  <c r="AA66" i="106"/>
  <c r="Z66" i="106"/>
  <c r="Y66" i="106"/>
  <c r="V66" i="106"/>
  <c r="W66" i="106"/>
  <c r="X66" i="106"/>
  <c r="S66" i="106"/>
  <c r="R66" i="106"/>
  <c r="Q66" i="106"/>
  <c r="P66" i="106"/>
  <c r="O66" i="106"/>
  <c r="N66" i="106"/>
  <c r="M66" i="106"/>
  <c r="L66" i="106"/>
  <c r="K66" i="106"/>
  <c r="C66" i="106"/>
  <c r="AF65" i="106"/>
  <c r="AE65" i="106"/>
  <c r="AD65" i="106"/>
  <c r="AC65" i="106"/>
  <c r="AB65" i="106"/>
  <c r="AA65" i="106"/>
  <c r="Z65" i="106"/>
  <c r="Y65" i="106"/>
  <c r="V65" i="106"/>
  <c r="W65" i="106"/>
  <c r="X65" i="106"/>
  <c r="S65" i="106"/>
  <c r="R65" i="106"/>
  <c r="Q65" i="106"/>
  <c r="P65" i="106"/>
  <c r="O65" i="106"/>
  <c r="N65" i="106"/>
  <c r="M65" i="106"/>
  <c r="L65" i="106"/>
  <c r="K65" i="106"/>
  <c r="H65" i="106"/>
  <c r="G65" i="106"/>
  <c r="C65" i="106"/>
  <c r="AF64" i="106"/>
  <c r="AE64" i="106"/>
  <c r="AD64" i="106"/>
  <c r="AC64" i="106"/>
  <c r="AB64" i="106"/>
  <c r="AA64" i="106"/>
  <c r="Z64" i="106"/>
  <c r="Y64" i="106"/>
  <c r="V64" i="106"/>
  <c r="W64" i="106"/>
  <c r="X64" i="106"/>
  <c r="S64" i="106"/>
  <c r="R64" i="106"/>
  <c r="Q64" i="106"/>
  <c r="P64" i="106"/>
  <c r="O64" i="106"/>
  <c r="N64" i="106"/>
  <c r="M64" i="106"/>
  <c r="L64" i="106"/>
  <c r="K64" i="106"/>
  <c r="G64" i="106"/>
  <c r="E64" i="106"/>
  <c r="C64" i="106"/>
  <c r="AF63" i="106"/>
  <c r="AE63" i="106"/>
  <c r="AD63" i="106"/>
  <c r="AC63" i="106"/>
  <c r="AB63" i="106"/>
  <c r="AA63" i="106"/>
  <c r="Z63" i="106"/>
  <c r="Y63" i="106"/>
  <c r="V63" i="106"/>
  <c r="W63" i="106"/>
  <c r="X63" i="106"/>
  <c r="S63" i="106"/>
  <c r="R63" i="106"/>
  <c r="Q63" i="106"/>
  <c r="P63" i="106"/>
  <c r="O63" i="106"/>
  <c r="N63" i="106"/>
  <c r="M63" i="106"/>
  <c r="L63" i="106"/>
  <c r="K63" i="106"/>
  <c r="D53" i="106"/>
  <c r="E53" i="106"/>
  <c r="D54" i="106"/>
  <c r="E54" i="106"/>
  <c r="D55" i="106"/>
  <c r="E55" i="106"/>
  <c r="D63" i="106"/>
  <c r="C63" i="106"/>
  <c r="AF62" i="106"/>
  <c r="AE62" i="106"/>
  <c r="AD62" i="106"/>
  <c r="AC62" i="106"/>
  <c r="AB62" i="106"/>
  <c r="AA62" i="106"/>
  <c r="Z62" i="106"/>
  <c r="Y62" i="106"/>
  <c r="V62" i="106"/>
  <c r="W62" i="106"/>
  <c r="X62" i="106"/>
  <c r="S62" i="106"/>
  <c r="R62" i="106"/>
  <c r="Q62" i="106"/>
  <c r="P62" i="106"/>
  <c r="O62" i="106"/>
  <c r="N62" i="106"/>
  <c r="M62" i="106"/>
  <c r="L62" i="106"/>
  <c r="K62" i="106"/>
  <c r="AF61" i="106"/>
  <c r="AE61" i="106"/>
  <c r="AD61" i="106"/>
  <c r="AC61" i="106"/>
  <c r="AB61" i="106"/>
  <c r="AA61" i="106"/>
  <c r="Z61" i="106"/>
  <c r="Y61" i="106"/>
  <c r="V61" i="106"/>
  <c r="W61" i="106"/>
  <c r="X61" i="106"/>
  <c r="S61" i="106"/>
  <c r="R61" i="106"/>
  <c r="Q61" i="106"/>
  <c r="P61" i="106"/>
  <c r="O61" i="106"/>
  <c r="N61" i="106"/>
  <c r="M61" i="106"/>
  <c r="L61" i="106"/>
  <c r="K61" i="106"/>
  <c r="H61" i="106"/>
  <c r="AF60" i="106"/>
  <c r="AE60" i="106"/>
  <c r="AD60" i="106"/>
  <c r="AC60" i="106"/>
  <c r="AB60" i="106"/>
  <c r="AA60" i="106"/>
  <c r="Z60" i="106"/>
  <c r="Y60" i="106"/>
  <c r="V60" i="106"/>
  <c r="W60" i="106"/>
  <c r="X60" i="106"/>
  <c r="S60" i="106"/>
  <c r="R60" i="106"/>
  <c r="Q60" i="106"/>
  <c r="P60" i="106"/>
  <c r="O60" i="106"/>
  <c r="N60" i="106"/>
  <c r="M60" i="106"/>
  <c r="L60" i="106"/>
  <c r="K60" i="106"/>
  <c r="H60" i="106"/>
  <c r="AF59" i="106"/>
  <c r="AE59" i="106"/>
  <c r="AD59" i="106"/>
  <c r="AC59" i="106"/>
  <c r="AB59" i="106"/>
  <c r="AA59" i="106"/>
  <c r="Z59" i="106"/>
  <c r="Y59" i="106"/>
  <c r="V59" i="106"/>
  <c r="W59" i="106"/>
  <c r="X59" i="106"/>
  <c r="S59" i="106"/>
  <c r="R59" i="106"/>
  <c r="Q59" i="106"/>
  <c r="P59" i="106"/>
  <c r="O59" i="106"/>
  <c r="N59" i="106"/>
  <c r="M59" i="106"/>
  <c r="L59" i="106"/>
  <c r="K59" i="106"/>
  <c r="H59" i="106"/>
  <c r="AF58" i="106"/>
  <c r="AE58" i="106"/>
  <c r="AD58" i="106"/>
  <c r="AC58" i="106"/>
  <c r="AB58" i="106"/>
  <c r="AA58" i="106"/>
  <c r="Z58" i="106"/>
  <c r="Y58" i="106"/>
  <c r="V58" i="106"/>
  <c r="W58" i="106"/>
  <c r="X58" i="106"/>
  <c r="S58" i="106"/>
  <c r="R58" i="106"/>
  <c r="Q58" i="106"/>
  <c r="P58" i="106"/>
  <c r="O58" i="106"/>
  <c r="N58" i="106"/>
  <c r="M58" i="106"/>
  <c r="L58" i="106"/>
  <c r="K58" i="106"/>
  <c r="H58" i="106"/>
  <c r="AF57" i="106"/>
  <c r="AE57" i="106"/>
  <c r="AD57" i="106"/>
  <c r="AC57" i="106"/>
  <c r="AB57" i="106"/>
  <c r="AA57" i="106"/>
  <c r="Z57" i="106"/>
  <c r="Y57" i="106"/>
  <c r="V57" i="106"/>
  <c r="W57" i="106"/>
  <c r="X57" i="106"/>
  <c r="S57" i="106"/>
  <c r="R57" i="106"/>
  <c r="Q57" i="106"/>
  <c r="P57" i="106"/>
  <c r="O57" i="106"/>
  <c r="N57" i="106"/>
  <c r="M57" i="106"/>
  <c r="L57" i="106"/>
  <c r="K57" i="106"/>
  <c r="H57" i="106"/>
  <c r="AF56" i="106"/>
  <c r="AE56" i="106"/>
  <c r="AD56" i="106"/>
  <c r="AC56" i="106"/>
  <c r="AB56" i="106"/>
  <c r="AA56" i="106"/>
  <c r="Z56" i="106"/>
  <c r="Y56" i="106"/>
  <c r="V56" i="106"/>
  <c r="W56" i="106"/>
  <c r="X56" i="106"/>
  <c r="S56" i="106"/>
  <c r="R56" i="106"/>
  <c r="Q56" i="106"/>
  <c r="P56" i="106"/>
  <c r="O56" i="106"/>
  <c r="N56" i="106"/>
  <c r="M56" i="106"/>
  <c r="L56" i="106"/>
  <c r="K56" i="106"/>
  <c r="H56" i="106"/>
  <c r="AF55" i="106"/>
  <c r="AE55" i="106"/>
  <c r="AD55" i="106"/>
  <c r="AC55" i="106"/>
  <c r="AB55" i="106"/>
  <c r="AA55" i="106"/>
  <c r="Z55" i="106"/>
  <c r="Y55" i="106"/>
  <c r="V55" i="106"/>
  <c r="W55" i="106"/>
  <c r="X55" i="106"/>
  <c r="S55" i="106"/>
  <c r="R55" i="106"/>
  <c r="Q55" i="106"/>
  <c r="P55" i="106"/>
  <c r="O55" i="106"/>
  <c r="N55" i="106"/>
  <c r="M55" i="106"/>
  <c r="L55" i="106"/>
  <c r="K55" i="106"/>
  <c r="AF54" i="106"/>
  <c r="AE54" i="106"/>
  <c r="AD54" i="106"/>
  <c r="AC54" i="106"/>
  <c r="AB54" i="106"/>
  <c r="AA54" i="106"/>
  <c r="Z54" i="106"/>
  <c r="Y54" i="106"/>
  <c r="V54" i="106"/>
  <c r="W54" i="106"/>
  <c r="X54" i="106"/>
  <c r="S54" i="106"/>
  <c r="R54" i="106"/>
  <c r="Q54" i="106"/>
  <c r="P54" i="106"/>
  <c r="O54" i="106"/>
  <c r="N54" i="106"/>
  <c r="M54" i="106"/>
  <c r="L54" i="106"/>
  <c r="K54" i="106"/>
  <c r="AF53" i="106"/>
  <c r="AE53" i="106"/>
  <c r="AD53" i="106"/>
  <c r="AC53" i="106"/>
  <c r="AB53" i="106"/>
  <c r="AA53" i="106"/>
  <c r="Z53" i="106"/>
  <c r="Y53" i="106"/>
  <c r="V53" i="106"/>
  <c r="W53" i="106"/>
  <c r="X53" i="106"/>
  <c r="S53" i="106"/>
  <c r="R53" i="106"/>
  <c r="Q53" i="106"/>
  <c r="P53" i="106"/>
  <c r="O53" i="106"/>
  <c r="N53" i="106"/>
  <c r="M53" i="106"/>
  <c r="L53" i="106"/>
  <c r="K53" i="106"/>
  <c r="Y52" i="106"/>
  <c r="Z52" i="106"/>
  <c r="AA52" i="106"/>
  <c r="AB52" i="106"/>
  <c r="AC52" i="106"/>
  <c r="AD52" i="106"/>
  <c r="AE52" i="106"/>
  <c r="AF52" i="106"/>
  <c r="V52" i="106"/>
  <c r="W52" i="106"/>
  <c r="X52" i="106"/>
  <c r="AG52" i="106"/>
  <c r="S52" i="106"/>
  <c r="R52" i="106"/>
  <c r="Q52" i="106"/>
  <c r="P52" i="106"/>
  <c r="O52" i="106"/>
  <c r="N52" i="106"/>
  <c r="M52" i="106"/>
  <c r="L52" i="106"/>
  <c r="K52" i="106"/>
  <c r="B51" i="106"/>
  <c r="A51" i="105"/>
  <c r="B101" i="105"/>
  <c r="B96" i="105"/>
  <c r="B97" i="105"/>
  <c r="B98" i="105"/>
  <c r="B99" i="105"/>
  <c r="B100" i="105"/>
  <c r="D101" i="105"/>
  <c r="E101" i="105"/>
  <c r="B94" i="105"/>
  <c r="C101" i="105"/>
  <c r="F101" i="105"/>
  <c r="D100" i="105"/>
  <c r="E100" i="105"/>
  <c r="C100" i="105"/>
  <c r="F100" i="105"/>
  <c r="D99" i="105"/>
  <c r="E99" i="105"/>
  <c r="C99" i="105"/>
  <c r="F99" i="105"/>
  <c r="D98" i="105"/>
  <c r="E98" i="105"/>
  <c r="C98" i="105"/>
  <c r="F98" i="105"/>
  <c r="D97" i="105"/>
  <c r="E97" i="105"/>
  <c r="C97" i="105"/>
  <c r="F97" i="105"/>
  <c r="D96" i="105"/>
  <c r="E96" i="105"/>
  <c r="C96" i="105"/>
  <c r="F96" i="105"/>
  <c r="G96" i="105"/>
  <c r="B95" i="105"/>
  <c r="C77" i="105"/>
  <c r="E77" i="105"/>
  <c r="F77" i="105"/>
  <c r="G77" i="105"/>
  <c r="D77" i="105"/>
  <c r="B79" i="105"/>
  <c r="H77" i="105"/>
  <c r="B78" i="105"/>
  <c r="C78" i="105"/>
  <c r="C79" i="105"/>
  <c r="D79" i="105"/>
  <c r="D80" i="105"/>
  <c r="B81" i="105"/>
  <c r="B80" i="105"/>
  <c r="C80" i="105"/>
  <c r="C81" i="105"/>
  <c r="D81" i="105"/>
  <c r="B83" i="105"/>
  <c r="B82" i="105"/>
  <c r="C82" i="105"/>
  <c r="C83" i="105"/>
  <c r="D83" i="105"/>
  <c r="B85" i="105"/>
  <c r="B84" i="105"/>
  <c r="C84" i="105"/>
  <c r="C85" i="105"/>
  <c r="D85" i="105"/>
  <c r="B87" i="105"/>
  <c r="B86" i="105"/>
  <c r="C86" i="105"/>
  <c r="C87" i="105"/>
  <c r="D87" i="105"/>
  <c r="D92" i="105"/>
  <c r="B89" i="105"/>
  <c r="B88" i="105"/>
  <c r="C88" i="105"/>
  <c r="C89" i="105"/>
  <c r="D89" i="105"/>
  <c r="B91" i="105"/>
  <c r="B90" i="105"/>
  <c r="C90" i="105"/>
  <c r="C91" i="105"/>
  <c r="D91" i="105"/>
  <c r="E92" i="105"/>
  <c r="C92" i="105"/>
  <c r="F92" i="105"/>
  <c r="S91" i="105"/>
  <c r="R91" i="105"/>
  <c r="Q91" i="105"/>
  <c r="P91" i="105"/>
  <c r="O91" i="105"/>
  <c r="N91" i="105"/>
  <c r="M91" i="105"/>
  <c r="L91" i="105"/>
  <c r="K91" i="105"/>
  <c r="H91" i="105"/>
  <c r="G91" i="105"/>
  <c r="S90" i="105"/>
  <c r="R90" i="105"/>
  <c r="Q90" i="105"/>
  <c r="P90" i="105"/>
  <c r="O90" i="105"/>
  <c r="N90" i="105"/>
  <c r="M90" i="105"/>
  <c r="L90" i="105"/>
  <c r="K90" i="105"/>
  <c r="S89" i="105"/>
  <c r="R89" i="105"/>
  <c r="Q89" i="105"/>
  <c r="P89" i="105"/>
  <c r="O89" i="105"/>
  <c r="N89" i="105"/>
  <c r="M89" i="105"/>
  <c r="L89" i="105"/>
  <c r="K89" i="105"/>
  <c r="H89" i="105"/>
  <c r="G89" i="105"/>
  <c r="S88" i="105"/>
  <c r="R88" i="105"/>
  <c r="Q88" i="105"/>
  <c r="P88" i="105"/>
  <c r="O88" i="105"/>
  <c r="N88" i="105"/>
  <c r="M88" i="105"/>
  <c r="L88" i="105"/>
  <c r="K88" i="105"/>
  <c r="H88" i="105"/>
  <c r="S87" i="105"/>
  <c r="R87" i="105"/>
  <c r="Q87" i="105"/>
  <c r="P87" i="105"/>
  <c r="O87" i="105"/>
  <c r="N87" i="105"/>
  <c r="M87" i="105"/>
  <c r="L87" i="105"/>
  <c r="K87" i="105"/>
  <c r="H87" i="105"/>
  <c r="G87" i="105"/>
  <c r="S86" i="105"/>
  <c r="R86" i="105"/>
  <c r="Q86" i="105"/>
  <c r="P86" i="105"/>
  <c r="O86" i="105"/>
  <c r="N86" i="105"/>
  <c r="M86" i="105"/>
  <c r="L86" i="105"/>
  <c r="K86" i="105"/>
  <c r="S85" i="105"/>
  <c r="R85" i="105"/>
  <c r="Q85" i="105"/>
  <c r="P85" i="105"/>
  <c r="O85" i="105"/>
  <c r="N85" i="105"/>
  <c r="M85" i="105"/>
  <c r="L85" i="105"/>
  <c r="K85" i="105"/>
  <c r="H85" i="105"/>
  <c r="E85" i="105"/>
  <c r="G85" i="105"/>
  <c r="S84" i="105"/>
  <c r="R84" i="105"/>
  <c r="Q84" i="105"/>
  <c r="P84" i="105"/>
  <c r="O84" i="105"/>
  <c r="N84" i="105"/>
  <c r="M84" i="105"/>
  <c r="L84" i="105"/>
  <c r="K84" i="105"/>
  <c r="S83" i="105"/>
  <c r="R83" i="105"/>
  <c r="Q83" i="105"/>
  <c r="P83" i="105"/>
  <c r="O83" i="105"/>
  <c r="N83" i="105"/>
  <c r="M83" i="105"/>
  <c r="L83" i="105"/>
  <c r="K83" i="105"/>
  <c r="H83" i="105"/>
  <c r="G83" i="105"/>
  <c r="S82" i="105"/>
  <c r="R82" i="105"/>
  <c r="Q82" i="105"/>
  <c r="P82" i="105"/>
  <c r="O82" i="105"/>
  <c r="N82" i="105"/>
  <c r="M82" i="105"/>
  <c r="L82" i="105"/>
  <c r="K82" i="105"/>
  <c r="S81" i="105"/>
  <c r="R81" i="105"/>
  <c r="Q81" i="105"/>
  <c r="P81" i="105"/>
  <c r="O81" i="105"/>
  <c r="N81" i="105"/>
  <c r="M81" i="105"/>
  <c r="L81" i="105"/>
  <c r="K81" i="105"/>
  <c r="H81" i="105"/>
  <c r="G81" i="105"/>
  <c r="H63" i="105"/>
  <c r="AF80" i="105"/>
  <c r="AE80" i="105"/>
  <c r="AD80" i="105"/>
  <c r="AC80" i="105"/>
  <c r="AB80" i="105"/>
  <c r="AA80" i="105"/>
  <c r="Z80" i="105"/>
  <c r="Y80" i="105"/>
  <c r="V80" i="105"/>
  <c r="W80" i="105"/>
  <c r="X80" i="105"/>
  <c r="S80" i="105"/>
  <c r="R80" i="105"/>
  <c r="Q80" i="105"/>
  <c r="P80" i="105"/>
  <c r="O80" i="105"/>
  <c r="N80" i="105"/>
  <c r="M80" i="105"/>
  <c r="L80" i="105"/>
  <c r="K80" i="105"/>
  <c r="AF79" i="105"/>
  <c r="AE79" i="105"/>
  <c r="AD79" i="105"/>
  <c r="AC79" i="105"/>
  <c r="AB79" i="105"/>
  <c r="AA79" i="105"/>
  <c r="Z79" i="105"/>
  <c r="Y79" i="105"/>
  <c r="V79" i="105"/>
  <c r="W79" i="105"/>
  <c r="X79" i="105"/>
  <c r="S79" i="105"/>
  <c r="R79" i="105"/>
  <c r="Q79" i="105"/>
  <c r="P79" i="105"/>
  <c r="O79" i="105"/>
  <c r="N79" i="105"/>
  <c r="M79" i="105"/>
  <c r="L79" i="105"/>
  <c r="K79" i="105"/>
  <c r="H79" i="105"/>
  <c r="G79" i="105"/>
  <c r="AF78" i="105"/>
  <c r="AE78" i="105"/>
  <c r="AD78" i="105"/>
  <c r="AC78" i="105"/>
  <c r="AB78" i="105"/>
  <c r="AA78" i="105"/>
  <c r="Z78" i="105"/>
  <c r="Y78" i="105"/>
  <c r="V78" i="105"/>
  <c r="W78" i="105"/>
  <c r="X78" i="105"/>
  <c r="S78" i="105"/>
  <c r="R78" i="105"/>
  <c r="Q78" i="105"/>
  <c r="P78" i="105"/>
  <c r="O78" i="105"/>
  <c r="N78" i="105"/>
  <c r="M78" i="105"/>
  <c r="L78" i="105"/>
  <c r="K78" i="105"/>
  <c r="AF77" i="105"/>
  <c r="AE77" i="105"/>
  <c r="AD77" i="105"/>
  <c r="AC77" i="105"/>
  <c r="AB77" i="105"/>
  <c r="AA77" i="105"/>
  <c r="Z77" i="105"/>
  <c r="Y77" i="105"/>
  <c r="V77" i="105"/>
  <c r="W77" i="105"/>
  <c r="X77" i="105"/>
  <c r="S77" i="105"/>
  <c r="R77" i="105"/>
  <c r="Q77" i="105"/>
  <c r="P77" i="105"/>
  <c r="O77" i="105"/>
  <c r="N77" i="105"/>
  <c r="M77" i="105"/>
  <c r="L77" i="105"/>
  <c r="K77" i="105"/>
  <c r="B77" i="105"/>
  <c r="AF76" i="105"/>
  <c r="AE76" i="105"/>
  <c r="AD76" i="105"/>
  <c r="AC76" i="105"/>
  <c r="AB76" i="105"/>
  <c r="AA76" i="105"/>
  <c r="Z76" i="105"/>
  <c r="Y76" i="105"/>
  <c r="V76" i="105"/>
  <c r="W76" i="105"/>
  <c r="X76" i="105"/>
  <c r="S76" i="105"/>
  <c r="R76" i="105"/>
  <c r="Q76" i="105"/>
  <c r="P76" i="105"/>
  <c r="O76" i="105"/>
  <c r="N76" i="105"/>
  <c r="M76" i="105"/>
  <c r="L76" i="105"/>
  <c r="K76" i="105"/>
  <c r="G68" i="105"/>
  <c r="C54" i="105"/>
  <c r="C73" i="105"/>
  <c r="C55" i="105"/>
  <c r="C74" i="105"/>
  <c r="D73" i="105"/>
  <c r="H53" i="105"/>
  <c r="E72" i="105"/>
  <c r="F72" i="105"/>
  <c r="H54" i="105"/>
  <c r="E73" i="105"/>
  <c r="F73" i="105"/>
  <c r="B54" i="105"/>
  <c r="B73" i="105"/>
  <c r="B76" i="105"/>
  <c r="AF75" i="105"/>
  <c r="AE75" i="105"/>
  <c r="AD75" i="105"/>
  <c r="AC75" i="105"/>
  <c r="AB75" i="105"/>
  <c r="AA75" i="105"/>
  <c r="Z75" i="105"/>
  <c r="Y75" i="105"/>
  <c r="V75" i="105"/>
  <c r="W75" i="105"/>
  <c r="X75" i="105"/>
  <c r="S75" i="105"/>
  <c r="R75" i="105"/>
  <c r="Q75" i="105"/>
  <c r="P75" i="105"/>
  <c r="O75" i="105"/>
  <c r="N75" i="105"/>
  <c r="M75" i="105"/>
  <c r="L75" i="105"/>
  <c r="K75" i="105"/>
  <c r="B53" i="105"/>
  <c r="B72" i="105"/>
  <c r="B75" i="105"/>
  <c r="AF74" i="105"/>
  <c r="AE74" i="105"/>
  <c r="AD74" i="105"/>
  <c r="AC74" i="105"/>
  <c r="AB74" i="105"/>
  <c r="AA74" i="105"/>
  <c r="Z74" i="105"/>
  <c r="Y74" i="105"/>
  <c r="V74" i="105"/>
  <c r="W74" i="105"/>
  <c r="X74" i="105"/>
  <c r="S74" i="105"/>
  <c r="R74" i="105"/>
  <c r="Q74" i="105"/>
  <c r="P74" i="105"/>
  <c r="O74" i="105"/>
  <c r="N74" i="105"/>
  <c r="M74" i="105"/>
  <c r="L74" i="105"/>
  <c r="K74" i="105"/>
  <c r="H55" i="105"/>
  <c r="E74" i="105"/>
  <c r="B55" i="105"/>
  <c r="B74" i="105"/>
  <c r="AF73" i="105"/>
  <c r="AE73" i="105"/>
  <c r="AD73" i="105"/>
  <c r="AC73" i="105"/>
  <c r="AB73" i="105"/>
  <c r="AA73" i="105"/>
  <c r="Z73" i="105"/>
  <c r="Y73" i="105"/>
  <c r="V73" i="105"/>
  <c r="W73" i="105"/>
  <c r="X73" i="105"/>
  <c r="S73" i="105"/>
  <c r="R73" i="105"/>
  <c r="Q73" i="105"/>
  <c r="P73" i="105"/>
  <c r="O73" i="105"/>
  <c r="N73" i="105"/>
  <c r="M73" i="105"/>
  <c r="L73" i="105"/>
  <c r="K73" i="105"/>
  <c r="AF72" i="105"/>
  <c r="AE72" i="105"/>
  <c r="AD72" i="105"/>
  <c r="AC72" i="105"/>
  <c r="AB72" i="105"/>
  <c r="AA72" i="105"/>
  <c r="Z72" i="105"/>
  <c r="Y72" i="105"/>
  <c r="V72" i="105"/>
  <c r="W72" i="105"/>
  <c r="X72" i="105"/>
  <c r="S72" i="105"/>
  <c r="R72" i="105"/>
  <c r="Q72" i="105"/>
  <c r="P72" i="105"/>
  <c r="O72" i="105"/>
  <c r="N72" i="105"/>
  <c r="M72" i="105"/>
  <c r="L72" i="105"/>
  <c r="K72" i="105"/>
  <c r="C53" i="105"/>
  <c r="C72" i="105"/>
  <c r="D72" i="105"/>
  <c r="AF71" i="105"/>
  <c r="AE71" i="105"/>
  <c r="AD71" i="105"/>
  <c r="AC71" i="105"/>
  <c r="AB71" i="105"/>
  <c r="AA71" i="105"/>
  <c r="Z71" i="105"/>
  <c r="Y71" i="105"/>
  <c r="V71" i="105"/>
  <c r="W71" i="105"/>
  <c r="X71" i="105"/>
  <c r="S71" i="105"/>
  <c r="R71" i="105"/>
  <c r="Q71" i="105"/>
  <c r="P71" i="105"/>
  <c r="O71" i="105"/>
  <c r="N71" i="105"/>
  <c r="M71" i="105"/>
  <c r="L71" i="105"/>
  <c r="K71" i="105"/>
  <c r="AF70" i="105"/>
  <c r="AE70" i="105"/>
  <c r="AD70" i="105"/>
  <c r="AC70" i="105"/>
  <c r="AB70" i="105"/>
  <c r="AA70" i="105"/>
  <c r="Z70" i="105"/>
  <c r="Y70" i="105"/>
  <c r="V70" i="105"/>
  <c r="W70" i="105"/>
  <c r="X70" i="105"/>
  <c r="S70" i="105"/>
  <c r="R70" i="105"/>
  <c r="Q70" i="105"/>
  <c r="P70" i="105"/>
  <c r="O70" i="105"/>
  <c r="N70" i="105"/>
  <c r="M70" i="105"/>
  <c r="L70" i="105"/>
  <c r="K70" i="105"/>
  <c r="G66" i="105"/>
  <c r="AF69" i="105"/>
  <c r="AE69" i="105"/>
  <c r="AD69" i="105"/>
  <c r="AC69" i="105"/>
  <c r="AB69" i="105"/>
  <c r="AA69" i="105"/>
  <c r="Z69" i="105"/>
  <c r="Y69" i="105"/>
  <c r="V69" i="105"/>
  <c r="W69" i="105"/>
  <c r="X69" i="105"/>
  <c r="S69" i="105"/>
  <c r="R69" i="105"/>
  <c r="Q69" i="105"/>
  <c r="P69" i="105"/>
  <c r="O69" i="105"/>
  <c r="N69" i="105"/>
  <c r="M69" i="105"/>
  <c r="L69" i="105"/>
  <c r="K69" i="105"/>
  <c r="AF68" i="105"/>
  <c r="AE68" i="105"/>
  <c r="AD68" i="105"/>
  <c r="AC68" i="105"/>
  <c r="AB68" i="105"/>
  <c r="AA68" i="105"/>
  <c r="Z68" i="105"/>
  <c r="Y68" i="105"/>
  <c r="V68" i="105"/>
  <c r="W68" i="105"/>
  <c r="X68" i="105"/>
  <c r="S68" i="105"/>
  <c r="R68" i="105"/>
  <c r="Q68" i="105"/>
  <c r="P68" i="105"/>
  <c r="O68" i="105"/>
  <c r="N68" i="105"/>
  <c r="M68" i="105"/>
  <c r="L68" i="105"/>
  <c r="K68" i="105"/>
  <c r="AF67" i="105"/>
  <c r="AE67" i="105"/>
  <c r="AD67" i="105"/>
  <c r="AC67" i="105"/>
  <c r="AB67" i="105"/>
  <c r="AA67" i="105"/>
  <c r="Z67" i="105"/>
  <c r="Y67" i="105"/>
  <c r="V67" i="105"/>
  <c r="W67" i="105"/>
  <c r="X67" i="105"/>
  <c r="S67" i="105"/>
  <c r="R67" i="105"/>
  <c r="Q67" i="105"/>
  <c r="P67" i="105"/>
  <c r="O67" i="105"/>
  <c r="N67" i="105"/>
  <c r="M67" i="105"/>
  <c r="L67" i="105"/>
  <c r="K67" i="105"/>
  <c r="G53" i="105"/>
  <c r="C56" i="105"/>
  <c r="B56" i="105"/>
  <c r="E56" i="105"/>
  <c r="G56" i="105"/>
  <c r="C57" i="105"/>
  <c r="B57" i="105"/>
  <c r="C58" i="105"/>
  <c r="B58" i="105"/>
  <c r="C59" i="105"/>
  <c r="B59" i="105"/>
  <c r="C60" i="105"/>
  <c r="B60" i="105"/>
  <c r="C61" i="105"/>
  <c r="B61" i="105"/>
  <c r="E57" i="105"/>
  <c r="G57" i="105"/>
  <c r="E58" i="105"/>
  <c r="G58" i="105"/>
  <c r="E59" i="105"/>
  <c r="G59" i="105"/>
  <c r="E60" i="105"/>
  <c r="G60" i="105"/>
  <c r="E61" i="105"/>
  <c r="G61" i="105"/>
  <c r="F53" i="105"/>
  <c r="B62" i="105"/>
  <c r="B63" i="105"/>
  <c r="B64" i="105"/>
  <c r="F54" i="105"/>
  <c r="F55" i="105"/>
  <c r="H66" i="105"/>
  <c r="H67" i="105"/>
  <c r="G67" i="105"/>
  <c r="B65" i="105"/>
  <c r="B66" i="105"/>
  <c r="F65" i="105"/>
  <c r="F66" i="105"/>
  <c r="F67" i="105"/>
  <c r="B67" i="105"/>
  <c r="AF66" i="105"/>
  <c r="AE66" i="105"/>
  <c r="AD66" i="105"/>
  <c r="AC66" i="105"/>
  <c r="AB66" i="105"/>
  <c r="AA66" i="105"/>
  <c r="Z66" i="105"/>
  <c r="Y66" i="105"/>
  <c r="V66" i="105"/>
  <c r="W66" i="105"/>
  <c r="X66" i="105"/>
  <c r="S66" i="105"/>
  <c r="R66" i="105"/>
  <c r="Q66" i="105"/>
  <c r="P66" i="105"/>
  <c r="O66" i="105"/>
  <c r="N66" i="105"/>
  <c r="M66" i="105"/>
  <c r="L66" i="105"/>
  <c r="K66" i="105"/>
  <c r="C66" i="105"/>
  <c r="AF65" i="105"/>
  <c r="AE65" i="105"/>
  <c r="AD65" i="105"/>
  <c r="AC65" i="105"/>
  <c r="AB65" i="105"/>
  <c r="AA65" i="105"/>
  <c r="Z65" i="105"/>
  <c r="Y65" i="105"/>
  <c r="V65" i="105"/>
  <c r="W65" i="105"/>
  <c r="X65" i="105"/>
  <c r="S65" i="105"/>
  <c r="R65" i="105"/>
  <c r="Q65" i="105"/>
  <c r="P65" i="105"/>
  <c r="O65" i="105"/>
  <c r="N65" i="105"/>
  <c r="M65" i="105"/>
  <c r="L65" i="105"/>
  <c r="K65" i="105"/>
  <c r="H65" i="105"/>
  <c r="G65" i="105"/>
  <c r="C65" i="105"/>
  <c r="AF64" i="105"/>
  <c r="AE64" i="105"/>
  <c r="AD64" i="105"/>
  <c r="AC64" i="105"/>
  <c r="AB64" i="105"/>
  <c r="AA64" i="105"/>
  <c r="Z64" i="105"/>
  <c r="Y64" i="105"/>
  <c r="V64" i="105"/>
  <c r="W64" i="105"/>
  <c r="X64" i="105"/>
  <c r="S64" i="105"/>
  <c r="R64" i="105"/>
  <c r="Q64" i="105"/>
  <c r="P64" i="105"/>
  <c r="O64" i="105"/>
  <c r="N64" i="105"/>
  <c r="M64" i="105"/>
  <c r="L64" i="105"/>
  <c r="K64" i="105"/>
  <c r="G64" i="105"/>
  <c r="E64" i="105"/>
  <c r="C64" i="105"/>
  <c r="AF63" i="105"/>
  <c r="AE63" i="105"/>
  <c r="AD63" i="105"/>
  <c r="AC63" i="105"/>
  <c r="AB63" i="105"/>
  <c r="AA63" i="105"/>
  <c r="Z63" i="105"/>
  <c r="Y63" i="105"/>
  <c r="V63" i="105"/>
  <c r="W63" i="105"/>
  <c r="X63" i="105"/>
  <c r="S63" i="105"/>
  <c r="R63" i="105"/>
  <c r="Q63" i="105"/>
  <c r="P63" i="105"/>
  <c r="O63" i="105"/>
  <c r="N63" i="105"/>
  <c r="M63" i="105"/>
  <c r="L63" i="105"/>
  <c r="K63" i="105"/>
  <c r="D63" i="105"/>
  <c r="C63" i="105"/>
  <c r="AF62" i="105"/>
  <c r="AE62" i="105"/>
  <c r="AD62" i="105"/>
  <c r="AC62" i="105"/>
  <c r="AB62" i="105"/>
  <c r="AA62" i="105"/>
  <c r="Z62" i="105"/>
  <c r="Y62" i="105"/>
  <c r="V62" i="105"/>
  <c r="W62" i="105"/>
  <c r="X62" i="105"/>
  <c r="S62" i="105"/>
  <c r="R62" i="105"/>
  <c r="Q62" i="105"/>
  <c r="P62" i="105"/>
  <c r="O62" i="105"/>
  <c r="N62" i="105"/>
  <c r="M62" i="105"/>
  <c r="L62" i="105"/>
  <c r="K62" i="105"/>
  <c r="AF61" i="105"/>
  <c r="AE61" i="105"/>
  <c r="AD61" i="105"/>
  <c r="AC61" i="105"/>
  <c r="AB61" i="105"/>
  <c r="AA61" i="105"/>
  <c r="Z61" i="105"/>
  <c r="Y61" i="105"/>
  <c r="V61" i="105"/>
  <c r="W61" i="105"/>
  <c r="X61" i="105"/>
  <c r="S61" i="105"/>
  <c r="R61" i="105"/>
  <c r="Q61" i="105"/>
  <c r="P61" i="105"/>
  <c r="O61" i="105"/>
  <c r="N61" i="105"/>
  <c r="M61" i="105"/>
  <c r="L61" i="105"/>
  <c r="K61" i="105"/>
  <c r="H61" i="105"/>
  <c r="AF60" i="105"/>
  <c r="AE60" i="105"/>
  <c r="AD60" i="105"/>
  <c r="AC60" i="105"/>
  <c r="AB60" i="105"/>
  <c r="AA60" i="105"/>
  <c r="Z60" i="105"/>
  <c r="Y60" i="105"/>
  <c r="V60" i="105"/>
  <c r="W60" i="105"/>
  <c r="X60" i="105"/>
  <c r="S60" i="105"/>
  <c r="R60" i="105"/>
  <c r="Q60" i="105"/>
  <c r="P60" i="105"/>
  <c r="O60" i="105"/>
  <c r="N60" i="105"/>
  <c r="M60" i="105"/>
  <c r="L60" i="105"/>
  <c r="K60" i="105"/>
  <c r="H60" i="105"/>
  <c r="AF59" i="105"/>
  <c r="AE59" i="105"/>
  <c r="AD59" i="105"/>
  <c r="AC59" i="105"/>
  <c r="AB59" i="105"/>
  <c r="AA59" i="105"/>
  <c r="Z59" i="105"/>
  <c r="Y59" i="105"/>
  <c r="V59" i="105"/>
  <c r="W59" i="105"/>
  <c r="X59" i="105"/>
  <c r="S59" i="105"/>
  <c r="R59" i="105"/>
  <c r="Q59" i="105"/>
  <c r="P59" i="105"/>
  <c r="O59" i="105"/>
  <c r="N59" i="105"/>
  <c r="M59" i="105"/>
  <c r="L59" i="105"/>
  <c r="K59" i="105"/>
  <c r="H59" i="105"/>
  <c r="AF58" i="105"/>
  <c r="AE58" i="105"/>
  <c r="AD58" i="105"/>
  <c r="AC58" i="105"/>
  <c r="AB58" i="105"/>
  <c r="AA58" i="105"/>
  <c r="Z58" i="105"/>
  <c r="Y58" i="105"/>
  <c r="V58" i="105"/>
  <c r="W58" i="105"/>
  <c r="X58" i="105"/>
  <c r="S58" i="105"/>
  <c r="R58" i="105"/>
  <c r="Q58" i="105"/>
  <c r="P58" i="105"/>
  <c r="O58" i="105"/>
  <c r="N58" i="105"/>
  <c r="M58" i="105"/>
  <c r="L58" i="105"/>
  <c r="K58" i="105"/>
  <c r="H58" i="105"/>
  <c r="AF57" i="105"/>
  <c r="AE57" i="105"/>
  <c r="AD57" i="105"/>
  <c r="AC57" i="105"/>
  <c r="AB57" i="105"/>
  <c r="AA57" i="105"/>
  <c r="Z57" i="105"/>
  <c r="Y57" i="105"/>
  <c r="V57" i="105"/>
  <c r="W57" i="105"/>
  <c r="X57" i="105"/>
  <c r="S57" i="105"/>
  <c r="R57" i="105"/>
  <c r="Q57" i="105"/>
  <c r="P57" i="105"/>
  <c r="O57" i="105"/>
  <c r="N57" i="105"/>
  <c r="M57" i="105"/>
  <c r="L57" i="105"/>
  <c r="K57" i="105"/>
  <c r="H57" i="105"/>
  <c r="AF56" i="105"/>
  <c r="AE56" i="105"/>
  <c r="AD56" i="105"/>
  <c r="AC56" i="105"/>
  <c r="AB56" i="105"/>
  <c r="AA56" i="105"/>
  <c r="Z56" i="105"/>
  <c r="Y56" i="105"/>
  <c r="V56" i="105"/>
  <c r="W56" i="105"/>
  <c r="X56" i="105"/>
  <c r="S56" i="105"/>
  <c r="R56" i="105"/>
  <c r="Q56" i="105"/>
  <c r="P56" i="105"/>
  <c r="O56" i="105"/>
  <c r="N56" i="105"/>
  <c r="M56" i="105"/>
  <c r="L56" i="105"/>
  <c r="K56" i="105"/>
  <c r="H56" i="105"/>
  <c r="AF55" i="105"/>
  <c r="AE55" i="105"/>
  <c r="AD55" i="105"/>
  <c r="AC55" i="105"/>
  <c r="AB55" i="105"/>
  <c r="AA55" i="105"/>
  <c r="Z55" i="105"/>
  <c r="Y55" i="105"/>
  <c r="V55" i="105"/>
  <c r="W55" i="105"/>
  <c r="X55" i="105"/>
  <c r="S55" i="105"/>
  <c r="R55" i="105"/>
  <c r="Q55" i="105"/>
  <c r="P55" i="105"/>
  <c r="O55" i="105"/>
  <c r="N55" i="105"/>
  <c r="M55" i="105"/>
  <c r="L55" i="105"/>
  <c r="K55" i="105"/>
  <c r="D55" i="105"/>
  <c r="E55" i="105"/>
  <c r="AF54" i="105"/>
  <c r="AE54" i="105"/>
  <c r="AD54" i="105"/>
  <c r="AC54" i="105"/>
  <c r="AB54" i="105"/>
  <c r="AA54" i="105"/>
  <c r="Z54" i="105"/>
  <c r="Y54" i="105"/>
  <c r="V54" i="105"/>
  <c r="W54" i="105"/>
  <c r="X54" i="105"/>
  <c r="S54" i="105"/>
  <c r="R54" i="105"/>
  <c r="Q54" i="105"/>
  <c r="P54" i="105"/>
  <c r="O54" i="105"/>
  <c r="N54" i="105"/>
  <c r="M54" i="105"/>
  <c r="L54" i="105"/>
  <c r="K54" i="105"/>
  <c r="D54" i="105"/>
  <c r="E54" i="105"/>
  <c r="AF53" i="105"/>
  <c r="AE53" i="105"/>
  <c r="AD53" i="105"/>
  <c r="AC53" i="105"/>
  <c r="AB53" i="105"/>
  <c r="AA53" i="105"/>
  <c r="Z53" i="105"/>
  <c r="Y53" i="105"/>
  <c r="V53" i="105"/>
  <c r="W53" i="105"/>
  <c r="X53" i="105"/>
  <c r="S53" i="105"/>
  <c r="R53" i="105"/>
  <c r="Q53" i="105"/>
  <c r="P53" i="105"/>
  <c r="O53" i="105"/>
  <c r="N53" i="105"/>
  <c r="M53" i="105"/>
  <c r="L53" i="105"/>
  <c r="K53" i="105"/>
  <c r="D53" i="105"/>
  <c r="E53" i="105"/>
  <c r="Y52" i="105"/>
  <c r="Z52" i="105"/>
  <c r="AA52" i="105"/>
  <c r="AB52" i="105"/>
  <c r="AC52" i="105"/>
  <c r="AD52" i="105"/>
  <c r="AE52" i="105"/>
  <c r="AF52" i="105"/>
  <c r="V52" i="105"/>
  <c r="W52" i="105"/>
  <c r="X52" i="105"/>
  <c r="AG52" i="105"/>
  <c r="S52" i="105"/>
  <c r="R52" i="105"/>
  <c r="Q52" i="105"/>
  <c r="P52" i="105"/>
  <c r="O52" i="105"/>
  <c r="N52" i="105"/>
  <c r="M52" i="105"/>
  <c r="L52" i="105"/>
  <c r="K52" i="105"/>
  <c r="B51" i="105"/>
  <c r="A51" i="104"/>
  <c r="B101" i="104"/>
  <c r="B96" i="104"/>
  <c r="B97" i="104"/>
  <c r="B98" i="104"/>
  <c r="B99" i="104"/>
  <c r="B100" i="104"/>
  <c r="D101" i="104"/>
  <c r="E101" i="104"/>
  <c r="B94" i="104"/>
  <c r="C60" i="104"/>
  <c r="B60" i="104"/>
  <c r="C101" i="104"/>
  <c r="F101" i="104"/>
  <c r="D100" i="104"/>
  <c r="E100" i="104"/>
  <c r="C100" i="104"/>
  <c r="F100" i="104"/>
  <c r="D99" i="104"/>
  <c r="E99" i="104"/>
  <c r="C59" i="104"/>
  <c r="B59" i="104"/>
  <c r="C99" i="104"/>
  <c r="F99" i="104"/>
  <c r="D98" i="104"/>
  <c r="E98" i="104"/>
  <c r="C57" i="104"/>
  <c r="B57" i="104"/>
  <c r="C98" i="104"/>
  <c r="F98" i="104"/>
  <c r="D97" i="104"/>
  <c r="E97" i="104"/>
  <c r="C97" i="104"/>
  <c r="F97" i="104"/>
  <c r="D96" i="104"/>
  <c r="E96" i="104"/>
  <c r="G96" i="104"/>
  <c r="C96" i="104"/>
  <c r="F96" i="104"/>
  <c r="B95" i="104"/>
  <c r="C77" i="104"/>
  <c r="E77" i="104"/>
  <c r="F77" i="104"/>
  <c r="G77" i="104"/>
  <c r="D77" i="104"/>
  <c r="B79" i="104"/>
  <c r="H77" i="104"/>
  <c r="B78" i="104"/>
  <c r="C78" i="104"/>
  <c r="C79" i="104"/>
  <c r="D79" i="104"/>
  <c r="D80" i="104"/>
  <c r="B81" i="104"/>
  <c r="B80" i="104"/>
  <c r="C80" i="104"/>
  <c r="C81" i="104"/>
  <c r="D81" i="104"/>
  <c r="B83" i="104"/>
  <c r="B82" i="104"/>
  <c r="C82" i="104"/>
  <c r="C83" i="104"/>
  <c r="D83" i="104"/>
  <c r="B85" i="104"/>
  <c r="B84" i="104"/>
  <c r="C84" i="104"/>
  <c r="C85" i="104"/>
  <c r="D85" i="104"/>
  <c r="B87" i="104"/>
  <c r="B86" i="104"/>
  <c r="C86" i="104"/>
  <c r="C87" i="104"/>
  <c r="D87" i="104"/>
  <c r="D92" i="104"/>
  <c r="B89" i="104"/>
  <c r="B88" i="104"/>
  <c r="C88" i="104"/>
  <c r="C89" i="104"/>
  <c r="D89" i="104"/>
  <c r="B91" i="104"/>
  <c r="B90" i="104"/>
  <c r="C90" i="104"/>
  <c r="C91" i="104"/>
  <c r="D91" i="104"/>
  <c r="E92" i="104"/>
  <c r="C92" i="104"/>
  <c r="F92" i="104"/>
  <c r="S91" i="104"/>
  <c r="R91" i="104"/>
  <c r="Q91" i="104"/>
  <c r="P91" i="104"/>
  <c r="O91" i="104"/>
  <c r="N91" i="104"/>
  <c r="M91" i="104"/>
  <c r="L91" i="104"/>
  <c r="K91" i="104"/>
  <c r="H91" i="104"/>
  <c r="G91" i="104"/>
  <c r="S90" i="104"/>
  <c r="R90" i="104"/>
  <c r="Q90" i="104"/>
  <c r="P90" i="104"/>
  <c r="O90" i="104"/>
  <c r="N90" i="104"/>
  <c r="M90" i="104"/>
  <c r="L90" i="104"/>
  <c r="K90" i="104"/>
  <c r="S89" i="104"/>
  <c r="R89" i="104"/>
  <c r="Q89" i="104"/>
  <c r="P89" i="104"/>
  <c r="O89" i="104"/>
  <c r="N89" i="104"/>
  <c r="M89" i="104"/>
  <c r="L89" i="104"/>
  <c r="K89" i="104"/>
  <c r="H89" i="104"/>
  <c r="G89" i="104"/>
  <c r="S88" i="104"/>
  <c r="R88" i="104"/>
  <c r="Q88" i="104"/>
  <c r="P88" i="104"/>
  <c r="O88" i="104"/>
  <c r="N88" i="104"/>
  <c r="M88" i="104"/>
  <c r="L88" i="104"/>
  <c r="K88" i="104"/>
  <c r="H88" i="104"/>
  <c r="S87" i="104"/>
  <c r="R87" i="104"/>
  <c r="Q87" i="104"/>
  <c r="P87" i="104"/>
  <c r="O87" i="104"/>
  <c r="N87" i="104"/>
  <c r="M87" i="104"/>
  <c r="L87" i="104"/>
  <c r="K87" i="104"/>
  <c r="H87" i="104"/>
  <c r="G87" i="104"/>
  <c r="S86" i="104"/>
  <c r="R86" i="104"/>
  <c r="Q86" i="104"/>
  <c r="P86" i="104"/>
  <c r="O86" i="104"/>
  <c r="N86" i="104"/>
  <c r="M86" i="104"/>
  <c r="L86" i="104"/>
  <c r="K86" i="104"/>
  <c r="S85" i="104"/>
  <c r="R85" i="104"/>
  <c r="Q85" i="104"/>
  <c r="P85" i="104"/>
  <c r="O85" i="104"/>
  <c r="N85" i="104"/>
  <c r="M85" i="104"/>
  <c r="L85" i="104"/>
  <c r="K85" i="104"/>
  <c r="H85" i="104"/>
  <c r="E85" i="104"/>
  <c r="G85" i="104"/>
  <c r="S84" i="104"/>
  <c r="R84" i="104"/>
  <c r="Q84" i="104"/>
  <c r="P84" i="104"/>
  <c r="O84" i="104"/>
  <c r="N84" i="104"/>
  <c r="M84" i="104"/>
  <c r="L84" i="104"/>
  <c r="K84" i="104"/>
  <c r="S83" i="104"/>
  <c r="R83" i="104"/>
  <c r="Q83" i="104"/>
  <c r="P83" i="104"/>
  <c r="O83" i="104"/>
  <c r="N83" i="104"/>
  <c r="M83" i="104"/>
  <c r="L83" i="104"/>
  <c r="K83" i="104"/>
  <c r="H83" i="104"/>
  <c r="G83" i="104"/>
  <c r="S82" i="104"/>
  <c r="R82" i="104"/>
  <c r="Q82" i="104"/>
  <c r="P82" i="104"/>
  <c r="O82" i="104"/>
  <c r="N82" i="104"/>
  <c r="M82" i="104"/>
  <c r="L82" i="104"/>
  <c r="K82" i="104"/>
  <c r="S81" i="104"/>
  <c r="R81" i="104"/>
  <c r="Q81" i="104"/>
  <c r="P81" i="104"/>
  <c r="O81" i="104"/>
  <c r="N81" i="104"/>
  <c r="M81" i="104"/>
  <c r="L81" i="104"/>
  <c r="K81" i="104"/>
  <c r="H81" i="104"/>
  <c r="G81" i="104"/>
  <c r="H63" i="104"/>
  <c r="AF80" i="104"/>
  <c r="AE80" i="104"/>
  <c r="AD80" i="104"/>
  <c r="AC80" i="104"/>
  <c r="AB80" i="104"/>
  <c r="AA80" i="104"/>
  <c r="Z80" i="104"/>
  <c r="Y80" i="104"/>
  <c r="V80" i="104"/>
  <c r="W80" i="104"/>
  <c r="X80" i="104"/>
  <c r="S80" i="104"/>
  <c r="R80" i="104"/>
  <c r="Q80" i="104"/>
  <c r="P80" i="104"/>
  <c r="O80" i="104"/>
  <c r="N80" i="104"/>
  <c r="M80" i="104"/>
  <c r="L80" i="104"/>
  <c r="K80" i="104"/>
  <c r="AF79" i="104"/>
  <c r="AE79" i="104"/>
  <c r="AD79" i="104"/>
  <c r="AC79" i="104"/>
  <c r="AB79" i="104"/>
  <c r="AA79" i="104"/>
  <c r="Z79" i="104"/>
  <c r="Y79" i="104"/>
  <c r="V79" i="104"/>
  <c r="W79" i="104"/>
  <c r="X79" i="104"/>
  <c r="S79" i="104"/>
  <c r="R79" i="104"/>
  <c r="Q79" i="104"/>
  <c r="P79" i="104"/>
  <c r="O79" i="104"/>
  <c r="N79" i="104"/>
  <c r="M79" i="104"/>
  <c r="L79" i="104"/>
  <c r="K79" i="104"/>
  <c r="H79" i="104"/>
  <c r="G79" i="104"/>
  <c r="AF78" i="104"/>
  <c r="AE78" i="104"/>
  <c r="AD78" i="104"/>
  <c r="AC78" i="104"/>
  <c r="AB78" i="104"/>
  <c r="AA78" i="104"/>
  <c r="Z78" i="104"/>
  <c r="Y78" i="104"/>
  <c r="V78" i="104"/>
  <c r="W78" i="104"/>
  <c r="X78" i="104"/>
  <c r="S78" i="104"/>
  <c r="R78" i="104"/>
  <c r="Q78" i="104"/>
  <c r="P78" i="104"/>
  <c r="O78" i="104"/>
  <c r="N78" i="104"/>
  <c r="M78" i="104"/>
  <c r="L78" i="104"/>
  <c r="K78" i="104"/>
  <c r="AF77" i="104"/>
  <c r="AE77" i="104"/>
  <c r="AD77" i="104"/>
  <c r="AC77" i="104"/>
  <c r="AB77" i="104"/>
  <c r="AA77" i="104"/>
  <c r="Z77" i="104"/>
  <c r="Y77" i="104"/>
  <c r="V77" i="104"/>
  <c r="W77" i="104"/>
  <c r="X77" i="104"/>
  <c r="S77" i="104"/>
  <c r="R77" i="104"/>
  <c r="Q77" i="104"/>
  <c r="P77" i="104"/>
  <c r="O77" i="104"/>
  <c r="N77" i="104"/>
  <c r="M77" i="104"/>
  <c r="L77" i="104"/>
  <c r="K77" i="104"/>
  <c r="B77" i="104"/>
  <c r="AF76" i="104"/>
  <c r="AE76" i="104"/>
  <c r="AD76" i="104"/>
  <c r="AC76" i="104"/>
  <c r="AB76" i="104"/>
  <c r="AA76" i="104"/>
  <c r="Z76" i="104"/>
  <c r="Y76" i="104"/>
  <c r="V76" i="104"/>
  <c r="W76" i="104"/>
  <c r="X76" i="104"/>
  <c r="S76" i="104"/>
  <c r="R76" i="104"/>
  <c r="Q76" i="104"/>
  <c r="P76" i="104"/>
  <c r="O76" i="104"/>
  <c r="N76" i="104"/>
  <c r="M76" i="104"/>
  <c r="L76" i="104"/>
  <c r="K76" i="104"/>
  <c r="G68" i="104"/>
  <c r="C54" i="104"/>
  <c r="C73" i="104"/>
  <c r="C55" i="104"/>
  <c r="C74" i="104"/>
  <c r="D73" i="104"/>
  <c r="H53" i="104"/>
  <c r="E72" i="104"/>
  <c r="F72" i="104"/>
  <c r="H54" i="104"/>
  <c r="E73" i="104"/>
  <c r="F73" i="104"/>
  <c r="B54" i="104"/>
  <c r="B73" i="104"/>
  <c r="B76" i="104"/>
  <c r="AF75" i="104"/>
  <c r="AE75" i="104"/>
  <c r="AD75" i="104"/>
  <c r="AC75" i="104"/>
  <c r="AB75" i="104"/>
  <c r="AA75" i="104"/>
  <c r="Z75" i="104"/>
  <c r="Y75" i="104"/>
  <c r="V75" i="104"/>
  <c r="W75" i="104"/>
  <c r="X75" i="104"/>
  <c r="S75" i="104"/>
  <c r="R75" i="104"/>
  <c r="Q75" i="104"/>
  <c r="P75" i="104"/>
  <c r="O75" i="104"/>
  <c r="N75" i="104"/>
  <c r="M75" i="104"/>
  <c r="L75" i="104"/>
  <c r="K75" i="104"/>
  <c r="B53" i="104"/>
  <c r="B72" i="104"/>
  <c r="B75" i="104"/>
  <c r="AF74" i="104"/>
  <c r="AE74" i="104"/>
  <c r="AD74" i="104"/>
  <c r="AC74" i="104"/>
  <c r="AB74" i="104"/>
  <c r="AA74" i="104"/>
  <c r="Z74" i="104"/>
  <c r="Y74" i="104"/>
  <c r="V74" i="104"/>
  <c r="W74" i="104"/>
  <c r="X74" i="104"/>
  <c r="S74" i="104"/>
  <c r="R74" i="104"/>
  <c r="Q74" i="104"/>
  <c r="P74" i="104"/>
  <c r="O74" i="104"/>
  <c r="N74" i="104"/>
  <c r="M74" i="104"/>
  <c r="L74" i="104"/>
  <c r="K74" i="104"/>
  <c r="H55" i="104"/>
  <c r="E74" i="104"/>
  <c r="B55" i="104"/>
  <c r="B74" i="104"/>
  <c r="AF73" i="104"/>
  <c r="AE73" i="104"/>
  <c r="AD73" i="104"/>
  <c r="AC73" i="104"/>
  <c r="AB73" i="104"/>
  <c r="AA73" i="104"/>
  <c r="Z73" i="104"/>
  <c r="Y73" i="104"/>
  <c r="V73" i="104"/>
  <c r="W73" i="104"/>
  <c r="X73" i="104"/>
  <c r="S73" i="104"/>
  <c r="R73" i="104"/>
  <c r="Q73" i="104"/>
  <c r="P73" i="104"/>
  <c r="O73" i="104"/>
  <c r="N73" i="104"/>
  <c r="M73" i="104"/>
  <c r="L73" i="104"/>
  <c r="K73" i="104"/>
  <c r="AF72" i="104"/>
  <c r="AE72" i="104"/>
  <c r="AD72" i="104"/>
  <c r="AC72" i="104"/>
  <c r="AB72" i="104"/>
  <c r="AA72" i="104"/>
  <c r="Z72" i="104"/>
  <c r="Y72" i="104"/>
  <c r="V72" i="104"/>
  <c r="W72" i="104"/>
  <c r="X72" i="104"/>
  <c r="S72" i="104"/>
  <c r="R72" i="104"/>
  <c r="Q72" i="104"/>
  <c r="P72" i="104"/>
  <c r="O72" i="104"/>
  <c r="N72" i="104"/>
  <c r="M72" i="104"/>
  <c r="L72" i="104"/>
  <c r="K72" i="104"/>
  <c r="C53" i="104"/>
  <c r="C72" i="104"/>
  <c r="D72" i="104"/>
  <c r="AF71" i="104"/>
  <c r="AE71" i="104"/>
  <c r="AD71" i="104"/>
  <c r="AC71" i="104"/>
  <c r="AB71" i="104"/>
  <c r="AA71" i="104"/>
  <c r="Z71" i="104"/>
  <c r="Y71" i="104"/>
  <c r="V71" i="104"/>
  <c r="W71" i="104"/>
  <c r="X71" i="104"/>
  <c r="S71" i="104"/>
  <c r="R71" i="104"/>
  <c r="Q71" i="104"/>
  <c r="P71" i="104"/>
  <c r="O71" i="104"/>
  <c r="N71" i="104"/>
  <c r="M71" i="104"/>
  <c r="L71" i="104"/>
  <c r="K71" i="104"/>
  <c r="AF70" i="104"/>
  <c r="AE70" i="104"/>
  <c r="AD70" i="104"/>
  <c r="AC70" i="104"/>
  <c r="AB70" i="104"/>
  <c r="AA70" i="104"/>
  <c r="Z70" i="104"/>
  <c r="Y70" i="104"/>
  <c r="V70" i="104"/>
  <c r="W70" i="104"/>
  <c r="X70" i="104"/>
  <c r="S70" i="104"/>
  <c r="R70" i="104"/>
  <c r="Q70" i="104"/>
  <c r="P70" i="104"/>
  <c r="O70" i="104"/>
  <c r="N70" i="104"/>
  <c r="M70" i="104"/>
  <c r="L70" i="104"/>
  <c r="K70" i="104"/>
  <c r="G66" i="104"/>
  <c r="AF69" i="104"/>
  <c r="AE69" i="104"/>
  <c r="AD69" i="104"/>
  <c r="AC69" i="104"/>
  <c r="AB69" i="104"/>
  <c r="AA69" i="104"/>
  <c r="Z69" i="104"/>
  <c r="Y69" i="104"/>
  <c r="V69" i="104"/>
  <c r="W69" i="104"/>
  <c r="X69" i="104"/>
  <c r="S69" i="104"/>
  <c r="R69" i="104"/>
  <c r="Q69" i="104"/>
  <c r="P69" i="104"/>
  <c r="O69" i="104"/>
  <c r="N69" i="104"/>
  <c r="M69" i="104"/>
  <c r="L69" i="104"/>
  <c r="K69" i="104"/>
  <c r="AF68" i="104"/>
  <c r="AE68" i="104"/>
  <c r="AD68" i="104"/>
  <c r="AC68" i="104"/>
  <c r="AB68" i="104"/>
  <c r="AA68" i="104"/>
  <c r="Z68" i="104"/>
  <c r="Y68" i="104"/>
  <c r="V68" i="104"/>
  <c r="W68" i="104"/>
  <c r="X68" i="104"/>
  <c r="S68" i="104"/>
  <c r="R68" i="104"/>
  <c r="Q68" i="104"/>
  <c r="P68" i="104"/>
  <c r="O68" i="104"/>
  <c r="N68" i="104"/>
  <c r="M68" i="104"/>
  <c r="L68" i="104"/>
  <c r="K68" i="104"/>
  <c r="AF67" i="104"/>
  <c r="AE67" i="104"/>
  <c r="AD67" i="104"/>
  <c r="AC67" i="104"/>
  <c r="AB67" i="104"/>
  <c r="AA67" i="104"/>
  <c r="Z67" i="104"/>
  <c r="Y67" i="104"/>
  <c r="V67" i="104"/>
  <c r="W67" i="104"/>
  <c r="X67" i="104"/>
  <c r="S67" i="104"/>
  <c r="R67" i="104"/>
  <c r="Q67" i="104"/>
  <c r="P67" i="104"/>
  <c r="O67" i="104"/>
  <c r="N67" i="104"/>
  <c r="M67" i="104"/>
  <c r="L67" i="104"/>
  <c r="K67" i="104"/>
  <c r="G53" i="104"/>
  <c r="C56" i="104"/>
  <c r="B56" i="104"/>
  <c r="E56" i="104"/>
  <c r="G56" i="104"/>
  <c r="C58" i="104"/>
  <c r="B58" i="104"/>
  <c r="C61" i="104"/>
  <c r="B61" i="104"/>
  <c r="E57" i="104"/>
  <c r="G57" i="104"/>
  <c r="E58" i="104"/>
  <c r="G58" i="104"/>
  <c r="E59" i="104"/>
  <c r="G59" i="104"/>
  <c r="E60" i="104"/>
  <c r="G60" i="104"/>
  <c r="E61" i="104"/>
  <c r="G61" i="104"/>
  <c r="F53" i="104"/>
  <c r="B62" i="104"/>
  <c r="B63" i="104"/>
  <c r="B64" i="104"/>
  <c r="F54" i="104"/>
  <c r="F55" i="104"/>
  <c r="H66" i="104"/>
  <c r="H67" i="104"/>
  <c r="G67" i="104"/>
  <c r="B65" i="104"/>
  <c r="B66" i="104"/>
  <c r="F65" i="104"/>
  <c r="F66" i="104"/>
  <c r="F67" i="104"/>
  <c r="B67" i="104"/>
  <c r="AF66" i="104"/>
  <c r="AE66" i="104"/>
  <c r="AD66" i="104"/>
  <c r="AC66" i="104"/>
  <c r="AB66" i="104"/>
  <c r="AA66" i="104"/>
  <c r="Z66" i="104"/>
  <c r="Y66" i="104"/>
  <c r="V66" i="104"/>
  <c r="W66" i="104"/>
  <c r="X66" i="104"/>
  <c r="S66" i="104"/>
  <c r="R66" i="104"/>
  <c r="Q66" i="104"/>
  <c r="P66" i="104"/>
  <c r="O66" i="104"/>
  <c r="N66" i="104"/>
  <c r="M66" i="104"/>
  <c r="L66" i="104"/>
  <c r="K66" i="104"/>
  <c r="C66" i="104"/>
  <c r="AF65" i="104"/>
  <c r="AE65" i="104"/>
  <c r="AD65" i="104"/>
  <c r="AC65" i="104"/>
  <c r="AB65" i="104"/>
  <c r="AA65" i="104"/>
  <c r="Z65" i="104"/>
  <c r="Y65" i="104"/>
  <c r="V65" i="104"/>
  <c r="W65" i="104"/>
  <c r="X65" i="104"/>
  <c r="S65" i="104"/>
  <c r="R65" i="104"/>
  <c r="Q65" i="104"/>
  <c r="P65" i="104"/>
  <c r="O65" i="104"/>
  <c r="N65" i="104"/>
  <c r="M65" i="104"/>
  <c r="L65" i="104"/>
  <c r="K65" i="104"/>
  <c r="H65" i="104"/>
  <c r="G65" i="104"/>
  <c r="C65" i="104"/>
  <c r="AF64" i="104"/>
  <c r="AE64" i="104"/>
  <c r="AD64" i="104"/>
  <c r="AC64" i="104"/>
  <c r="AB64" i="104"/>
  <c r="AA64" i="104"/>
  <c r="Z64" i="104"/>
  <c r="Y64" i="104"/>
  <c r="V64" i="104"/>
  <c r="W64" i="104"/>
  <c r="X64" i="104"/>
  <c r="S64" i="104"/>
  <c r="R64" i="104"/>
  <c r="Q64" i="104"/>
  <c r="P64" i="104"/>
  <c r="O64" i="104"/>
  <c r="N64" i="104"/>
  <c r="M64" i="104"/>
  <c r="L64" i="104"/>
  <c r="K64" i="104"/>
  <c r="G64" i="104"/>
  <c r="E64" i="104"/>
  <c r="C64" i="104"/>
  <c r="AF63" i="104"/>
  <c r="AE63" i="104"/>
  <c r="AD63" i="104"/>
  <c r="AC63" i="104"/>
  <c r="AB63" i="104"/>
  <c r="AA63" i="104"/>
  <c r="Z63" i="104"/>
  <c r="Y63" i="104"/>
  <c r="V63" i="104"/>
  <c r="W63" i="104"/>
  <c r="X63" i="104"/>
  <c r="S63" i="104"/>
  <c r="R63" i="104"/>
  <c r="Q63" i="104"/>
  <c r="P63" i="104"/>
  <c r="O63" i="104"/>
  <c r="N63" i="104"/>
  <c r="M63" i="104"/>
  <c r="L63" i="104"/>
  <c r="K63" i="104"/>
  <c r="D63" i="104"/>
  <c r="C63" i="104"/>
  <c r="AF62" i="104"/>
  <c r="AE62" i="104"/>
  <c r="AD62" i="104"/>
  <c r="AC62" i="104"/>
  <c r="AB62" i="104"/>
  <c r="AA62" i="104"/>
  <c r="Z62" i="104"/>
  <c r="Y62" i="104"/>
  <c r="V62" i="104"/>
  <c r="W62" i="104"/>
  <c r="X62" i="104"/>
  <c r="S62" i="104"/>
  <c r="R62" i="104"/>
  <c r="Q62" i="104"/>
  <c r="P62" i="104"/>
  <c r="O62" i="104"/>
  <c r="N62" i="104"/>
  <c r="M62" i="104"/>
  <c r="L62" i="104"/>
  <c r="K62" i="104"/>
  <c r="AF61" i="104"/>
  <c r="AE61" i="104"/>
  <c r="AD61" i="104"/>
  <c r="AC61" i="104"/>
  <c r="AB61" i="104"/>
  <c r="AA61" i="104"/>
  <c r="Z61" i="104"/>
  <c r="Y61" i="104"/>
  <c r="V61" i="104"/>
  <c r="W61" i="104"/>
  <c r="X61" i="104"/>
  <c r="S61" i="104"/>
  <c r="R61" i="104"/>
  <c r="Q61" i="104"/>
  <c r="P61" i="104"/>
  <c r="O61" i="104"/>
  <c r="N61" i="104"/>
  <c r="M61" i="104"/>
  <c r="L61" i="104"/>
  <c r="K61" i="104"/>
  <c r="H61" i="104"/>
  <c r="AF60" i="104"/>
  <c r="AE60" i="104"/>
  <c r="AD60" i="104"/>
  <c r="AC60" i="104"/>
  <c r="AB60" i="104"/>
  <c r="AA60" i="104"/>
  <c r="Z60" i="104"/>
  <c r="Y60" i="104"/>
  <c r="V60" i="104"/>
  <c r="W60" i="104"/>
  <c r="X60" i="104"/>
  <c r="S60" i="104"/>
  <c r="R60" i="104"/>
  <c r="Q60" i="104"/>
  <c r="P60" i="104"/>
  <c r="O60" i="104"/>
  <c r="N60" i="104"/>
  <c r="M60" i="104"/>
  <c r="L60" i="104"/>
  <c r="K60" i="104"/>
  <c r="H60" i="104"/>
  <c r="AF59" i="104"/>
  <c r="AE59" i="104"/>
  <c r="AD59" i="104"/>
  <c r="AC59" i="104"/>
  <c r="AB59" i="104"/>
  <c r="AA59" i="104"/>
  <c r="Z59" i="104"/>
  <c r="Y59" i="104"/>
  <c r="V59" i="104"/>
  <c r="W59" i="104"/>
  <c r="X59" i="104"/>
  <c r="S59" i="104"/>
  <c r="R59" i="104"/>
  <c r="Q59" i="104"/>
  <c r="P59" i="104"/>
  <c r="O59" i="104"/>
  <c r="N59" i="104"/>
  <c r="M59" i="104"/>
  <c r="L59" i="104"/>
  <c r="K59" i="104"/>
  <c r="H59" i="104"/>
  <c r="AF58" i="104"/>
  <c r="AE58" i="104"/>
  <c r="AD58" i="104"/>
  <c r="AC58" i="104"/>
  <c r="AB58" i="104"/>
  <c r="AA58" i="104"/>
  <c r="Z58" i="104"/>
  <c r="Y58" i="104"/>
  <c r="V58" i="104"/>
  <c r="W58" i="104"/>
  <c r="X58" i="104"/>
  <c r="S58" i="104"/>
  <c r="R58" i="104"/>
  <c r="Q58" i="104"/>
  <c r="P58" i="104"/>
  <c r="O58" i="104"/>
  <c r="N58" i="104"/>
  <c r="M58" i="104"/>
  <c r="L58" i="104"/>
  <c r="K58" i="104"/>
  <c r="H58" i="104"/>
  <c r="AF57" i="104"/>
  <c r="AE57" i="104"/>
  <c r="AD57" i="104"/>
  <c r="AC57" i="104"/>
  <c r="AB57" i="104"/>
  <c r="AA57" i="104"/>
  <c r="Z57" i="104"/>
  <c r="Y57" i="104"/>
  <c r="V57" i="104"/>
  <c r="W57" i="104"/>
  <c r="X57" i="104"/>
  <c r="S57" i="104"/>
  <c r="R57" i="104"/>
  <c r="Q57" i="104"/>
  <c r="P57" i="104"/>
  <c r="O57" i="104"/>
  <c r="N57" i="104"/>
  <c r="M57" i="104"/>
  <c r="L57" i="104"/>
  <c r="K57" i="104"/>
  <c r="H57" i="104"/>
  <c r="AF56" i="104"/>
  <c r="AE56" i="104"/>
  <c r="AD56" i="104"/>
  <c r="AC56" i="104"/>
  <c r="AB56" i="104"/>
  <c r="AA56" i="104"/>
  <c r="Z56" i="104"/>
  <c r="Y56" i="104"/>
  <c r="V56" i="104"/>
  <c r="W56" i="104"/>
  <c r="X56" i="104"/>
  <c r="S56" i="104"/>
  <c r="R56" i="104"/>
  <c r="Q56" i="104"/>
  <c r="P56" i="104"/>
  <c r="O56" i="104"/>
  <c r="N56" i="104"/>
  <c r="M56" i="104"/>
  <c r="L56" i="104"/>
  <c r="K56" i="104"/>
  <c r="H56" i="104"/>
  <c r="AF55" i="104"/>
  <c r="AE55" i="104"/>
  <c r="AD55" i="104"/>
  <c r="AC55" i="104"/>
  <c r="AB55" i="104"/>
  <c r="AA55" i="104"/>
  <c r="Z55" i="104"/>
  <c r="Y55" i="104"/>
  <c r="V55" i="104"/>
  <c r="W55" i="104"/>
  <c r="X55" i="104"/>
  <c r="S55" i="104"/>
  <c r="R55" i="104"/>
  <c r="Q55" i="104"/>
  <c r="P55" i="104"/>
  <c r="O55" i="104"/>
  <c r="N55" i="104"/>
  <c r="M55" i="104"/>
  <c r="L55" i="104"/>
  <c r="K55" i="104"/>
  <c r="D55" i="104"/>
  <c r="E55" i="104"/>
  <c r="AF54" i="104"/>
  <c r="AE54" i="104"/>
  <c r="AD54" i="104"/>
  <c r="AC54" i="104"/>
  <c r="AB54" i="104"/>
  <c r="AA54" i="104"/>
  <c r="Z54" i="104"/>
  <c r="Y54" i="104"/>
  <c r="V54" i="104"/>
  <c r="W54" i="104"/>
  <c r="X54" i="104"/>
  <c r="S54" i="104"/>
  <c r="R54" i="104"/>
  <c r="Q54" i="104"/>
  <c r="P54" i="104"/>
  <c r="O54" i="104"/>
  <c r="N54" i="104"/>
  <c r="M54" i="104"/>
  <c r="L54" i="104"/>
  <c r="K54" i="104"/>
  <c r="D54" i="104"/>
  <c r="E54" i="104"/>
  <c r="AF53" i="104"/>
  <c r="AE53" i="104"/>
  <c r="AD53" i="104"/>
  <c r="AC53" i="104"/>
  <c r="AB53" i="104"/>
  <c r="AA53" i="104"/>
  <c r="Z53" i="104"/>
  <c r="Y53" i="104"/>
  <c r="V53" i="104"/>
  <c r="W53" i="104"/>
  <c r="X53" i="104"/>
  <c r="S53" i="104"/>
  <c r="R53" i="104"/>
  <c r="Q53" i="104"/>
  <c r="P53" i="104"/>
  <c r="O53" i="104"/>
  <c r="N53" i="104"/>
  <c r="M53" i="104"/>
  <c r="L53" i="104"/>
  <c r="K53" i="104"/>
  <c r="D53" i="104"/>
  <c r="E53" i="104"/>
  <c r="Y52" i="104"/>
  <c r="Z52" i="104"/>
  <c r="AA52" i="104"/>
  <c r="AB52" i="104"/>
  <c r="AC52" i="104"/>
  <c r="AD52" i="104"/>
  <c r="AE52" i="104"/>
  <c r="AF52" i="104"/>
  <c r="V52" i="104"/>
  <c r="W52" i="104"/>
  <c r="X52" i="104"/>
  <c r="AG52" i="104"/>
  <c r="S52" i="104"/>
  <c r="R52" i="104"/>
  <c r="Q52" i="104"/>
  <c r="P52" i="104"/>
  <c r="O52" i="104"/>
  <c r="N52" i="104"/>
  <c r="M52" i="104"/>
  <c r="L52" i="104"/>
  <c r="K52" i="104"/>
  <c r="B51" i="104"/>
  <c r="A51" i="103"/>
  <c r="B101" i="103"/>
  <c r="B96" i="103"/>
  <c r="B97" i="103"/>
  <c r="B98" i="103"/>
  <c r="B99" i="103"/>
  <c r="B100" i="103"/>
  <c r="D101" i="103"/>
  <c r="E101" i="103"/>
  <c r="B94" i="103"/>
  <c r="C101" i="103"/>
  <c r="F101" i="103"/>
  <c r="D100" i="103"/>
  <c r="E100" i="103"/>
  <c r="C100" i="103"/>
  <c r="F100" i="103"/>
  <c r="D99" i="103"/>
  <c r="E99" i="103"/>
  <c r="C59" i="103"/>
  <c r="B59" i="103"/>
  <c r="C99" i="103"/>
  <c r="F99" i="103"/>
  <c r="D98" i="103"/>
  <c r="E98" i="103"/>
  <c r="C98" i="103"/>
  <c r="F98" i="103"/>
  <c r="D97" i="103"/>
  <c r="E97" i="103"/>
  <c r="C97" i="103"/>
  <c r="F97" i="103"/>
  <c r="D96" i="103"/>
  <c r="E96" i="103"/>
  <c r="B55" i="103"/>
  <c r="C96" i="103"/>
  <c r="F96" i="103"/>
  <c r="G96" i="103"/>
  <c r="B95" i="103"/>
  <c r="C77" i="103"/>
  <c r="E77" i="103"/>
  <c r="F77" i="103"/>
  <c r="G77" i="103"/>
  <c r="D77" i="103"/>
  <c r="B79" i="103"/>
  <c r="H77" i="103"/>
  <c r="B78" i="103"/>
  <c r="C78" i="103"/>
  <c r="C79" i="103"/>
  <c r="D79" i="103"/>
  <c r="D80" i="103"/>
  <c r="B81" i="103"/>
  <c r="B80" i="103"/>
  <c r="C80" i="103"/>
  <c r="C81" i="103"/>
  <c r="D81" i="103"/>
  <c r="B83" i="103"/>
  <c r="B82" i="103"/>
  <c r="C82" i="103"/>
  <c r="C83" i="103"/>
  <c r="D83" i="103"/>
  <c r="B85" i="103"/>
  <c r="B84" i="103"/>
  <c r="C84" i="103"/>
  <c r="C85" i="103"/>
  <c r="D85" i="103"/>
  <c r="B87" i="103"/>
  <c r="B86" i="103"/>
  <c r="C86" i="103"/>
  <c r="C87" i="103"/>
  <c r="D87" i="103"/>
  <c r="D92" i="103"/>
  <c r="B89" i="103"/>
  <c r="B88" i="103"/>
  <c r="C88" i="103"/>
  <c r="C89" i="103"/>
  <c r="D89" i="103"/>
  <c r="B91" i="103"/>
  <c r="B90" i="103"/>
  <c r="C90" i="103"/>
  <c r="C91" i="103"/>
  <c r="D91" i="103"/>
  <c r="E92" i="103"/>
  <c r="C92" i="103"/>
  <c r="F92" i="103"/>
  <c r="S91" i="103"/>
  <c r="R91" i="103"/>
  <c r="Q91" i="103"/>
  <c r="P91" i="103"/>
  <c r="O91" i="103"/>
  <c r="N91" i="103"/>
  <c r="M91" i="103"/>
  <c r="L91" i="103"/>
  <c r="K91" i="103"/>
  <c r="H91" i="103"/>
  <c r="G91" i="103"/>
  <c r="S90" i="103"/>
  <c r="R90" i="103"/>
  <c r="Q90" i="103"/>
  <c r="P90" i="103"/>
  <c r="O90" i="103"/>
  <c r="N90" i="103"/>
  <c r="M90" i="103"/>
  <c r="L90" i="103"/>
  <c r="K90" i="103"/>
  <c r="S89" i="103"/>
  <c r="R89" i="103"/>
  <c r="Q89" i="103"/>
  <c r="P89" i="103"/>
  <c r="O89" i="103"/>
  <c r="N89" i="103"/>
  <c r="M89" i="103"/>
  <c r="L89" i="103"/>
  <c r="K89" i="103"/>
  <c r="H89" i="103"/>
  <c r="H88" i="103"/>
  <c r="G89" i="103"/>
  <c r="S88" i="103"/>
  <c r="R88" i="103"/>
  <c r="Q88" i="103"/>
  <c r="P88" i="103"/>
  <c r="O88" i="103"/>
  <c r="N88" i="103"/>
  <c r="M88" i="103"/>
  <c r="L88" i="103"/>
  <c r="K88" i="103"/>
  <c r="S87" i="103"/>
  <c r="R87" i="103"/>
  <c r="Q87" i="103"/>
  <c r="P87" i="103"/>
  <c r="O87" i="103"/>
  <c r="N87" i="103"/>
  <c r="M87" i="103"/>
  <c r="L87" i="103"/>
  <c r="K87" i="103"/>
  <c r="H87" i="103"/>
  <c r="G87" i="103"/>
  <c r="S86" i="103"/>
  <c r="R86" i="103"/>
  <c r="Q86" i="103"/>
  <c r="P86" i="103"/>
  <c r="O86" i="103"/>
  <c r="N86" i="103"/>
  <c r="M86" i="103"/>
  <c r="L86" i="103"/>
  <c r="K86" i="103"/>
  <c r="S85" i="103"/>
  <c r="R85" i="103"/>
  <c r="Q85" i="103"/>
  <c r="P85" i="103"/>
  <c r="O85" i="103"/>
  <c r="N85" i="103"/>
  <c r="M85" i="103"/>
  <c r="L85" i="103"/>
  <c r="K85" i="103"/>
  <c r="H85" i="103"/>
  <c r="E85" i="103"/>
  <c r="G85" i="103"/>
  <c r="S84" i="103"/>
  <c r="R84" i="103"/>
  <c r="Q84" i="103"/>
  <c r="P84" i="103"/>
  <c r="O84" i="103"/>
  <c r="N84" i="103"/>
  <c r="M84" i="103"/>
  <c r="L84" i="103"/>
  <c r="K84" i="103"/>
  <c r="S83" i="103"/>
  <c r="R83" i="103"/>
  <c r="Q83" i="103"/>
  <c r="P83" i="103"/>
  <c r="O83" i="103"/>
  <c r="N83" i="103"/>
  <c r="M83" i="103"/>
  <c r="L83" i="103"/>
  <c r="K83" i="103"/>
  <c r="H83" i="103"/>
  <c r="G83" i="103"/>
  <c r="S82" i="103"/>
  <c r="R82" i="103"/>
  <c r="Q82" i="103"/>
  <c r="P82" i="103"/>
  <c r="O82" i="103"/>
  <c r="N82" i="103"/>
  <c r="M82" i="103"/>
  <c r="L82" i="103"/>
  <c r="K82" i="103"/>
  <c r="S81" i="103"/>
  <c r="R81" i="103"/>
  <c r="Q81" i="103"/>
  <c r="P81" i="103"/>
  <c r="O81" i="103"/>
  <c r="N81" i="103"/>
  <c r="M81" i="103"/>
  <c r="L81" i="103"/>
  <c r="K81" i="103"/>
  <c r="H81" i="103"/>
  <c r="G81" i="103"/>
  <c r="H63" i="103"/>
  <c r="AF80" i="103"/>
  <c r="AE80" i="103"/>
  <c r="AD80" i="103"/>
  <c r="AC80" i="103"/>
  <c r="AB80" i="103"/>
  <c r="AA80" i="103"/>
  <c r="Z80" i="103"/>
  <c r="Y80" i="103"/>
  <c r="V80" i="103"/>
  <c r="W80" i="103"/>
  <c r="X80" i="103"/>
  <c r="S80" i="103"/>
  <c r="R80" i="103"/>
  <c r="Q80" i="103"/>
  <c r="P80" i="103"/>
  <c r="O80" i="103"/>
  <c r="N80" i="103"/>
  <c r="M80" i="103"/>
  <c r="L80" i="103"/>
  <c r="K80" i="103"/>
  <c r="AF79" i="103"/>
  <c r="AE79" i="103"/>
  <c r="AD79" i="103"/>
  <c r="AC79" i="103"/>
  <c r="AB79" i="103"/>
  <c r="AA79" i="103"/>
  <c r="Z79" i="103"/>
  <c r="Y79" i="103"/>
  <c r="V79" i="103"/>
  <c r="W79" i="103"/>
  <c r="X79" i="103"/>
  <c r="S79" i="103"/>
  <c r="R79" i="103"/>
  <c r="Q79" i="103"/>
  <c r="P79" i="103"/>
  <c r="O79" i="103"/>
  <c r="N79" i="103"/>
  <c r="M79" i="103"/>
  <c r="L79" i="103"/>
  <c r="K79" i="103"/>
  <c r="H79" i="103"/>
  <c r="G79" i="103"/>
  <c r="AF78" i="103"/>
  <c r="AE78" i="103"/>
  <c r="AD78" i="103"/>
  <c r="AC78" i="103"/>
  <c r="AB78" i="103"/>
  <c r="AA78" i="103"/>
  <c r="Z78" i="103"/>
  <c r="Y78" i="103"/>
  <c r="V78" i="103"/>
  <c r="W78" i="103"/>
  <c r="X78" i="103"/>
  <c r="S78" i="103"/>
  <c r="R78" i="103"/>
  <c r="Q78" i="103"/>
  <c r="P78" i="103"/>
  <c r="O78" i="103"/>
  <c r="N78" i="103"/>
  <c r="M78" i="103"/>
  <c r="L78" i="103"/>
  <c r="K78" i="103"/>
  <c r="AF77" i="103"/>
  <c r="AE77" i="103"/>
  <c r="AD77" i="103"/>
  <c r="AC77" i="103"/>
  <c r="AB77" i="103"/>
  <c r="AA77" i="103"/>
  <c r="Z77" i="103"/>
  <c r="Y77" i="103"/>
  <c r="V77" i="103"/>
  <c r="W77" i="103"/>
  <c r="X77" i="103"/>
  <c r="S77" i="103"/>
  <c r="R77" i="103"/>
  <c r="Q77" i="103"/>
  <c r="P77" i="103"/>
  <c r="O77" i="103"/>
  <c r="N77" i="103"/>
  <c r="M77" i="103"/>
  <c r="L77" i="103"/>
  <c r="K77" i="103"/>
  <c r="B77" i="103"/>
  <c r="AF76" i="103"/>
  <c r="AE76" i="103"/>
  <c r="AD76" i="103"/>
  <c r="AC76" i="103"/>
  <c r="AB76" i="103"/>
  <c r="AA76" i="103"/>
  <c r="Z76" i="103"/>
  <c r="Y76" i="103"/>
  <c r="V76" i="103"/>
  <c r="W76" i="103"/>
  <c r="X76" i="103"/>
  <c r="S76" i="103"/>
  <c r="R76" i="103"/>
  <c r="Q76" i="103"/>
  <c r="P76" i="103"/>
  <c r="O76" i="103"/>
  <c r="N76" i="103"/>
  <c r="M76" i="103"/>
  <c r="L76" i="103"/>
  <c r="K76" i="103"/>
  <c r="G68" i="103"/>
  <c r="C54" i="103"/>
  <c r="C73" i="103"/>
  <c r="C55" i="103"/>
  <c r="C74" i="103"/>
  <c r="D73" i="103"/>
  <c r="H53" i="103"/>
  <c r="E72" i="103"/>
  <c r="F72" i="103"/>
  <c r="H54" i="103"/>
  <c r="E73" i="103"/>
  <c r="F73" i="103"/>
  <c r="B76" i="103"/>
  <c r="AF75" i="103"/>
  <c r="AE75" i="103"/>
  <c r="AD75" i="103"/>
  <c r="AC75" i="103"/>
  <c r="AB75" i="103"/>
  <c r="AA75" i="103"/>
  <c r="Z75" i="103"/>
  <c r="Y75" i="103"/>
  <c r="V75" i="103"/>
  <c r="W75" i="103"/>
  <c r="X75" i="103"/>
  <c r="S75" i="103"/>
  <c r="R75" i="103"/>
  <c r="Q75" i="103"/>
  <c r="P75" i="103"/>
  <c r="O75" i="103"/>
  <c r="N75" i="103"/>
  <c r="M75" i="103"/>
  <c r="L75" i="103"/>
  <c r="K75" i="103"/>
  <c r="B75" i="103"/>
  <c r="AF74" i="103"/>
  <c r="AE74" i="103"/>
  <c r="AD74" i="103"/>
  <c r="AC74" i="103"/>
  <c r="AB74" i="103"/>
  <c r="AA74" i="103"/>
  <c r="Z74" i="103"/>
  <c r="Y74" i="103"/>
  <c r="V74" i="103"/>
  <c r="W74" i="103"/>
  <c r="X74" i="103"/>
  <c r="S74" i="103"/>
  <c r="R74" i="103"/>
  <c r="Q74" i="103"/>
  <c r="P74" i="103"/>
  <c r="O74" i="103"/>
  <c r="N74" i="103"/>
  <c r="M74" i="103"/>
  <c r="L74" i="103"/>
  <c r="K74" i="103"/>
  <c r="H55" i="103"/>
  <c r="E74" i="103"/>
  <c r="B74" i="103"/>
  <c r="AF73" i="103"/>
  <c r="AE73" i="103"/>
  <c r="AD73" i="103"/>
  <c r="AC73" i="103"/>
  <c r="AB73" i="103"/>
  <c r="AA73" i="103"/>
  <c r="Z73" i="103"/>
  <c r="Y73" i="103"/>
  <c r="V73" i="103"/>
  <c r="W73" i="103"/>
  <c r="X73" i="103"/>
  <c r="S73" i="103"/>
  <c r="R73" i="103"/>
  <c r="Q73" i="103"/>
  <c r="P73" i="103"/>
  <c r="O73" i="103"/>
  <c r="N73" i="103"/>
  <c r="M73" i="103"/>
  <c r="L73" i="103"/>
  <c r="K73" i="103"/>
  <c r="B54" i="103"/>
  <c r="B73" i="103"/>
  <c r="AF72" i="103"/>
  <c r="AE72" i="103"/>
  <c r="AD72" i="103"/>
  <c r="AC72" i="103"/>
  <c r="AB72" i="103"/>
  <c r="AA72" i="103"/>
  <c r="Z72" i="103"/>
  <c r="Y72" i="103"/>
  <c r="V72" i="103"/>
  <c r="W72" i="103"/>
  <c r="X72" i="103"/>
  <c r="S72" i="103"/>
  <c r="R72" i="103"/>
  <c r="Q72" i="103"/>
  <c r="P72" i="103"/>
  <c r="O72" i="103"/>
  <c r="N72" i="103"/>
  <c r="M72" i="103"/>
  <c r="L72" i="103"/>
  <c r="K72" i="103"/>
  <c r="C53" i="103"/>
  <c r="C72" i="103"/>
  <c r="D72" i="103"/>
  <c r="B53" i="103"/>
  <c r="B72" i="103"/>
  <c r="AF71" i="103"/>
  <c r="AE71" i="103"/>
  <c r="AD71" i="103"/>
  <c r="AC71" i="103"/>
  <c r="AB71" i="103"/>
  <c r="AA71" i="103"/>
  <c r="Z71" i="103"/>
  <c r="Y71" i="103"/>
  <c r="V71" i="103"/>
  <c r="W71" i="103"/>
  <c r="X71" i="103"/>
  <c r="S71" i="103"/>
  <c r="R71" i="103"/>
  <c r="Q71" i="103"/>
  <c r="P71" i="103"/>
  <c r="O71" i="103"/>
  <c r="N71" i="103"/>
  <c r="M71" i="103"/>
  <c r="L71" i="103"/>
  <c r="K71" i="103"/>
  <c r="AF70" i="103"/>
  <c r="AE70" i="103"/>
  <c r="AD70" i="103"/>
  <c r="AC70" i="103"/>
  <c r="AB70" i="103"/>
  <c r="AA70" i="103"/>
  <c r="Z70" i="103"/>
  <c r="Y70" i="103"/>
  <c r="V70" i="103"/>
  <c r="W70" i="103"/>
  <c r="X70" i="103"/>
  <c r="S70" i="103"/>
  <c r="R70" i="103"/>
  <c r="Q70" i="103"/>
  <c r="P70" i="103"/>
  <c r="O70" i="103"/>
  <c r="N70" i="103"/>
  <c r="M70" i="103"/>
  <c r="L70" i="103"/>
  <c r="K70" i="103"/>
  <c r="G66" i="103"/>
  <c r="AF69" i="103"/>
  <c r="AE69" i="103"/>
  <c r="AD69" i="103"/>
  <c r="AC69" i="103"/>
  <c r="AB69" i="103"/>
  <c r="AA69" i="103"/>
  <c r="Z69" i="103"/>
  <c r="Y69" i="103"/>
  <c r="V69" i="103"/>
  <c r="W69" i="103"/>
  <c r="X69" i="103"/>
  <c r="S69" i="103"/>
  <c r="R69" i="103"/>
  <c r="Q69" i="103"/>
  <c r="P69" i="103"/>
  <c r="O69" i="103"/>
  <c r="N69" i="103"/>
  <c r="M69" i="103"/>
  <c r="L69" i="103"/>
  <c r="K69" i="103"/>
  <c r="AF68" i="103"/>
  <c r="AE68" i="103"/>
  <c r="AD68" i="103"/>
  <c r="AC68" i="103"/>
  <c r="AB68" i="103"/>
  <c r="AA68" i="103"/>
  <c r="Z68" i="103"/>
  <c r="Y68" i="103"/>
  <c r="V68" i="103"/>
  <c r="W68" i="103"/>
  <c r="X68" i="103"/>
  <c r="S68" i="103"/>
  <c r="R68" i="103"/>
  <c r="Q68" i="103"/>
  <c r="P68" i="103"/>
  <c r="O68" i="103"/>
  <c r="N68" i="103"/>
  <c r="M68" i="103"/>
  <c r="L68" i="103"/>
  <c r="K68" i="103"/>
  <c r="AF67" i="103"/>
  <c r="AE67" i="103"/>
  <c r="AD67" i="103"/>
  <c r="AC67" i="103"/>
  <c r="AB67" i="103"/>
  <c r="AA67" i="103"/>
  <c r="Z67" i="103"/>
  <c r="Y67" i="103"/>
  <c r="V67" i="103"/>
  <c r="W67" i="103"/>
  <c r="X67" i="103"/>
  <c r="S67" i="103"/>
  <c r="R67" i="103"/>
  <c r="Q67" i="103"/>
  <c r="P67" i="103"/>
  <c r="O67" i="103"/>
  <c r="N67" i="103"/>
  <c r="M67" i="103"/>
  <c r="L67" i="103"/>
  <c r="K67" i="103"/>
  <c r="G53" i="103"/>
  <c r="C56" i="103"/>
  <c r="B56" i="103"/>
  <c r="E56" i="103"/>
  <c r="G56" i="103"/>
  <c r="C57" i="103"/>
  <c r="B57" i="103"/>
  <c r="C58" i="103"/>
  <c r="B58" i="103"/>
  <c r="C60" i="103"/>
  <c r="B60" i="103"/>
  <c r="C61" i="103"/>
  <c r="B61" i="103"/>
  <c r="E57" i="103"/>
  <c r="G57" i="103"/>
  <c r="E58" i="103"/>
  <c r="G58" i="103"/>
  <c r="E59" i="103"/>
  <c r="G59" i="103"/>
  <c r="E60" i="103"/>
  <c r="G60" i="103"/>
  <c r="E61" i="103"/>
  <c r="G61" i="103"/>
  <c r="F53" i="103"/>
  <c r="B62" i="103"/>
  <c r="B63" i="103"/>
  <c r="B64" i="103"/>
  <c r="F54" i="103"/>
  <c r="F55" i="103"/>
  <c r="H66" i="103"/>
  <c r="H67" i="103"/>
  <c r="G67" i="103"/>
  <c r="B65" i="103"/>
  <c r="B66" i="103"/>
  <c r="F65" i="103"/>
  <c r="F66" i="103"/>
  <c r="F67" i="103"/>
  <c r="B67" i="103"/>
  <c r="AF66" i="103"/>
  <c r="AE66" i="103"/>
  <c r="AD66" i="103"/>
  <c r="AC66" i="103"/>
  <c r="AB66" i="103"/>
  <c r="AA66" i="103"/>
  <c r="Z66" i="103"/>
  <c r="Y66" i="103"/>
  <c r="V66" i="103"/>
  <c r="W66" i="103"/>
  <c r="X66" i="103"/>
  <c r="S66" i="103"/>
  <c r="R66" i="103"/>
  <c r="Q66" i="103"/>
  <c r="P66" i="103"/>
  <c r="O66" i="103"/>
  <c r="N66" i="103"/>
  <c r="M66" i="103"/>
  <c r="L66" i="103"/>
  <c r="K66" i="103"/>
  <c r="C66" i="103"/>
  <c r="AF65" i="103"/>
  <c r="AE65" i="103"/>
  <c r="AD65" i="103"/>
  <c r="AC65" i="103"/>
  <c r="AB65" i="103"/>
  <c r="AA65" i="103"/>
  <c r="Z65" i="103"/>
  <c r="Y65" i="103"/>
  <c r="V65" i="103"/>
  <c r="W65" i="103"/>
  <c r="X65" i="103"/>
  <c r="S65" i="103"/>
  <c r="R65" i="103"/>
  <c r="Q65" i="103"/>
  <c r="P65" i="103"/>
  <c r="O65" i="103"/>
  <c r="N65" i="103"/>
  <c r="M65" i="103"/>
  <c r="L65" i="103"/>
  <c r="K65" i="103"/>
  <c r="H65" i="103"/>
  <c r="G65" i="103"/>
  <c r="C65" i="103"/>
  <c r="AF64" i="103"/>
  <c r="AE64" i="103"/>
  <c r="AD64" i="103"/>
  <c r="AC64" i="103"/>
  <c r="AB64" i="103"/>
  <c r="AA64" i="103"/>
  <c r="Z64" i="103"/>
  <c r="Y64" i="103"/>
  <c r="V64" i="103"/>
  <c r="W64" i="103"/>
  <c r="X64" i="103"/>
  <c r="S64" i="103"/>
  <c r="R64" i="103"/>
  <c r="Q64" i="103"/>
  <c r="P64" i="103"/>
  <c r="O64" i="103"/>
  <c r="N64" i="103"/>
  <c r="M64" i="103"/>
  <c r="L64" i="103"/>
  <c r="K64" i="103"/>
  <c r="G64" i="103"/>
  <c r="E64" i="103"/>
  <c r="C64" i="103"/>
  <c r="AF63" i="103"/>
  <c r="AE63" i="103"/>
  <c r="AD63" i="103"/>
  <c r="AC63" i="103"/>
  <c r="AB63" i="103"/>
  <c r="AA63" i="103"/>
  <c r="Z63" i="103"/>
  <c r="Y63" i="103"/>
  <c r="V63" i="103"/>
  <c r="W63" i="103"/>
  <c r="X63" i="103"/>
  <c r="S63" i="103"/>
  <c r="R63" i="103"/>
  <c r="Q63" i="103"/>
  <c r="P63" i="103"/>
  <c r="O63" i="103"/>
  <c r="N63" i="103"/>
  <c r="M63" i="103"/>
  <c r="L63" i="103"/>
  <c r="K63" i="103"/>
  <c r="D53" i="103"/>
  <c r="E53" i="103"/>
  <c r="D54" i="103"/>
  <c r="E54" i="103"/>
  <c r="D55" i="103"/>
  <c r="E55" i="103"/>
  <c r="D63" i="103"/>
  <c r="C63" i="103"/>
  <c r="AF62" i="103"/>
  <c r="AE62" i="103"/>
  <c r="AD62" i="103"/>
  <c r="AC62" i="103"/>
  <c r="AB62" i="103"/>
  <c r="AA62" i="103"/>
  <c r="Z62" i="103"/>
  <c r="Y62" i="103"/>
  <c r="V62" i="103"/>
  <c r="W62" i="103"/>
  <c r="X62" i="103"/>
  <c r="S62" i="103"/>
  <c r="R62" i="103"/>
  <c r="Q62" i="103"/>
  <c r="P62" i="103"/>
  <c r="O62" i="103"/>
  <c r="N62" i="103"/>
  <c r="M62" i="103"/>
  <c r="L62" i="103"/>
  <c r="K62" i="103"/>
  <c r="AF61" i="103"/>
  <c r="AE61" i="103"/>
  <c r="AD61" i="103"/>
  <c r="AC61" i="103"/>
  <c r="AB61" i="103"/>
  <c r="AA61" i="103"/>
  <c r="Z61" i="103"/>
  <c r="Y61" i="103"/>
  <c r="V61" i="103"/>
  <c r="W61" i="103"/>
  <c r="X61" i="103"/>
  <c r="S61" i="103"/>
  <c r="R61" i="103"/>
  <c r="Q61" i="103"/>
  <c r="P61" i="103"/>
  <c r="O61" i="103"/>
  <c r="N61" i="103"/>
  <c r="M61" i="103"/>
  <c r="L61" i="103"/>
  <c r="K61" i="103"/>
  <c r="H61" i="103"/>
  <c r="AF60" i="103"/>
  <c r="AE60" i="103"/>
  <c r="AD60" i="103"/>
  <c r="AC60" i="103"/>
  <c r="AB60" i="103"/>
  <c r="AA60" i="103"/>
  <c r="Z60" i="103"/>
  <c r="Y60" i="103"/>
  <c r="V60" i="103"/>
  <c r="W60" i="103"/>
  <c r="X60" i="103"/>
  <c r="S60" i="103"/>
  <c r="R60" i="103"/>
  <c r="Q60" i="103"/>
  <c r="P60" i="103"/>
  <c r="O60" i="103"/>
  <c r="N60" i="103"/>
  <c r="M60" i="103"/>
  <c r="L60" i="103"/>
  <c r="K60" i="103"/>
  <c r="H60" i="103"/>
  <c r="AF59" i="103"/>
  <c r="AE59" i="103"/>
  <c r="AD59" i="103"/>
  <c r="AC59" i="103"/>
  <c r="AB59" i="103"/>
  <c r="AA59" i="103"/>
  <c r="Z59" i="103"/>
  <c r="Y59" i="103"/>
  <c r="V59" i="103"/>
  <c r="W59" i="103"/>
  <c r="X59" i="103"/>
  <c r="S59" i="103"/>
  <c r="R59" i="103"/>
  <c r="Q59" i="103"/>
  <c r="P59" i="103"/>
  <c r="O59" i="103"/>
  <c r="N59" i="103"/>
  <c r="M59" i="103"/>
  <c r="L59" i="103"/>
  <c r="K59" i="103"/>
  <c r="H59" i="103"/>
  <c r="AF58" i="103"/>
  <c r="AE58" i="103"/>
  <c r="AD58" i="103"/>
  <c r="AC58" i="103"/>
  <c r="AB58" i="103"/>
  <c r="AA58" i="103"/>
  <c r="Z58" i="103"/>
  <c r="Y58" i="103"/>
  <c r="V58" i="103"/>
  <c r="W58" i="103"/>
  <c r="X58" i="103"/>
  <c r="S58" i="103"/>
  <c r="R58" i="103"/>
  <c r="Q58" i="103"/>
  <c r="P58" i="103"/>
  <c r="O58" i="103"/>
  <c r="N58" i="103"/>
  <c r="M58" i="103"/>
  <c r="L58" i="103"/>
  <c r="K58" i="103"/>
  <c r="H58" i="103"/>
  <c r="AF57" i="103"/>
  <c r="AE57" i="103"/>
  <c r="AD57" i="103"/>
  <c r="AC57" i="103"/>
  <c r="AB57" i="103"/>
  <c r="AA57" i="103"/>
  <c r="Z57" i="103"/>
  <c r="Y57" i="103"/>
  <c r="V57" i="103"/>
  <c r="W57" i="103"/>
  <c r="X57" i="103"/>
  <c r="S57" i="103"/>
  <c r="R57" i="103"/>
  <c r="Q57" i="103"/>
  <c r="P57" i="103"/>
  <c r="O57" i="103"/>
  <c r="N57" i="103"/>
  <c r="M57" i="103"/>
  <c r="L57" i="103"/>
  <c r="K57" i="103"/>
  <c r="H57" i="103"/>
  <c r="AF56" i="103"/>
  <c r="AE56" i="103"/>
  <c r="AD56" i="103"/>
  <c r="AC56" i="103"/>
  <c r="AB56" i="103"/>
  <c r="AA56" i="103"/>
  <c r="Z56" i="103"/>
  <c r="Y56" i="103"/>
  <c r="V56" i="103"/>
  <c r="W56" i="103"/>
  <c r="X56" i="103"/>
  <c r="S56" i="103"/>
  <c r="R56" i="103"/>
  <c r="Q56" i="103"/>
  <c r="P56" i="103"/>
  <c r="O56" i="103"/>
  <c r="N56" i="103"/>
  <c r="M56" i="103"/>
  <c r="L56" i="103"/>
  <c r="K56" i="103"/>
  <c r="H56" i="103"/>
  <c r="AF55" i="103"/>
  <c r="AE55" i="103"/>
  <c r="AD55" i="103"/>
  <c r="AC55" i="103"/>
  <c r="AB55" i="103"/>
  <c r="AA55" i="103"/>
  <c r="Z55" i="103"/>
  <c r="Y55" i="103"/>
  <c r="V55" i="103"/>
  <c r="W55" i="103"/>
  <c r="X55" i="103"/>
  <c r="S55" i="103"/>
  <c r="R55" i="103"/>
  <c r="Q55" i="103"/>
  <c r="P55" i="103"/>
  <c r="O55" i="103"/>
  <c r="N55" i="103"/>
  <c r="M55" i="103"/>
  <c r="L55" i="103"/>
  <c r="K55" i="103"/>
  <c r="AF54" i="103"/>
  <c r="AE54" i="103"/>
  <c r="AD54" i="103"/>
  <c r="AC54" i="103"/>
  <c r="AB54" i="103"/>
  <c r="AA54" i="103"/>
  <c r="Z54" i="103"/>
  <c r="Y54" i="103"/>
  <c r="V54" i="103"/>
  <c r="W54" i="103"/>
  <c r="X54" i="103"/>
  <c r="S54" i="103"/>
  <c r="R54" i="103"/>
  <c r="Q54" i="103"/>
  <c r="P54" i="103"/>
  <c r="O54" i="103"/>
  <c r="N54" i="103"/>
  <c r="M54" i="103"/>
  <c r="L54" i="103"/>
  <c r="K54" i="103"/>
  <c r="AF53" i="103"/>
  <c r="AE53" i="103"/>
  <c r="AD53" i="103"/>
  <c r="AC53" i="103"/>
  <c r="AB53" i="103"/>
  <c r="AA53" i="103"/>
  <c r="Z53" i="103"/>
  <c r="Y53" i="103"/>
  <c r="V53" i="103"/>
  <c r="W53" i="103"/>
  <c r="X53" i="103"/>
  <c r="S53" i="103"/>
  <c r="R53" i="103"/>
  <c r="Q53" i="103"/>
  <c r="P53" i="103"/>
  <c r="O53" i="103"/>
  <c r="N53" i="103"/>
  <c r="M53" i="103"/>
  <c r="L53" i="103"/>
  <c r="K53" i="103"/>
  <c r="Y52" i="103"/>
  <c r="Z52" i="103"/>
  <c r="AA52" i="103"/>
  <c r="AB52" i="103"/>
  <c r="AC52" i="103"/>
  <c r="AD52" i="103"/>
  <c r="AE52" i="103"/>
  <c r="AF52" i="103"/>
  <c r="V52" i="103"/>
  <c r="W52" i="103"/>
  <c r="X52" i="103"/>
  <c r="AG52" i="103"/>
  <c r="S52" i="103"/>
  <c r="R52" i="103"/>
  <c r="Q52" i="103"/>
  <c r="P52" i="103"/>
  <c r="O52" i="103"/>
  <c r="N52" i="103"/>
  <c r="M52" i="103"/>
  <c r="L52" i="103"/>
  <c r="K52" i="103"/>
  <c r="B51" i="103"/>
  <c r="A51" i="102"/>
  <c r="B101" i="102"/>
  <c r="B96" i="102"/>
  <c r="B97" i="102"/>
  <c r="B98" i="102"/>
  <c r="B99" i="102"/>
  <c r="B100" i="102"/>
  <c r="D101" i="102"/>
  <c r="E101" i="102"/>
  <c r="B94" i="102"/>
  <c r="C101" i="102"/>
  <c r="F101" i="102"/>
  <c r="D100" i="102"/>
  <c r="E100" i="102"/>
  <c r="C100" i="102"/>
  <c r="F100" i="102"/>
  <c r="D99" i="102"/>
  <c r="E99" i="102"/>
  <c r="C99" i="102"/>
  <c r="F99" i="102"/>
  <c r="D98" i="102"/>
  <c r="E98" i="102"/>
  <c r="C98" i="102"/>
  <c r="F98" i="102"/>
  <c r="D97" i="102"/>
  <c r="E97" i="102"/>
  <c r="C97" i="102"/>
  <c r="F97" i="102"/>
  <c r="D96" i="102"/>
  <c r="E96" i="102"/>
  <c r="C96" i="102"/>
  <c r="F96" i="102"/>
  <c r="G96" i="102"/>
  <c r="B95" i="102"/>
  <c r="C77" i="102"/>
  <c r="E77" i="102"/>
  <c r="F77" i="102"/>
  <c r="G77" i="102"/>
  <c r="D77" i="102"/>
  <c r="B79" i="102"/>
  <c r="H77" i="102"/>
  <c r="B78" i="102"/>
  <c r="C78" i="102"/>
  <c r="C79" i="102"/>
  <c r="D79" i="102"/>
  <c r="D80" i="102"/>
  <c r="B81" i="102"/>
  <c r="B80" i="102"/>
  <c r="C80" i="102"/>
  <c r="C81" i="102"/>
  <c r="D81" i="102"/>
  <c r="B83" i="102"/>
  <c r="B82" i="102"/>
  <c r="C82" i="102"/>
  <c r="C83" i="102"/>
  <c r="D83" i="102"/>
  <c r="B85" i="102"/>
  <c r="B84" i="102"/>
  <c r="C84" i="102"/>
  <c r="C85" i="102"/>
  <c r="D85" i="102"/>
  <c r="B87" i="102"/>
  <c r="B86" i="102"/>
  <c r="C86" i="102"/>
  <c r="C87" i="102"/>
  <c r="D87" i="102"/>
  <c r="D92" i="102"/>
  <c r="B89" i="102"/>
  <c r="B88" i="102"/>
  <c r="C88" i="102"/>
  <c r="C89" i="102"/>
  <c r="D89" i="102"/>
  <c r="B91" i="102"/>
  <c r="B90" i="102"/>
  <c r="C90" i="102"/>
  <c r="C91" i="102"/>
  <c r="D91" i="102"/>
  <c r="E92" i="102"/>
  <c r="C92" i="102"/>
  <c r="F92" i="102"/>
  <c r="S91" i="102"/>
  <c r="R91" i="102"/>
  <c r="Q91" i="102"/>
  <c r="P91" i="102"/>
  <c r="O91" i="102"/>
  <c r="N91" i="102"/>
  <c r="M91" i="102"/>
  <c r="L91" i="102"/>
  <c r="K91" i="102"/>
  <c r="H91" i="102"/>
  <c r="G91" i="102"/>
  <c r="S90" i="102"/>
  <c r="R90" i="102"/>
  <c r="Q90" i="102"/>
  <c r="P90" i="102"/>
  <c r="O90" i="102"/>
  <c r="N90" i="102"/>
  <c r="M90" i="102"/>
  <c r="L90" i="102"/>
  <c r="K90" i="102"/>
  <c r="S89" i="102"/>
  <c r="R89" i="102"/>
  <c r="Q89" i="102"/>
  <c r="P89" i="102"/>
  <c r="O89" i="102"/>
  <c r="N89" i="102"/>
  <c r="M89" i="102"/>
  <c r="L89" i="102"/>
  <c r="K89" i="102"/>
  <c r="H89" i="102"/>
  <c r="G89" i="102"/>
  <c r="S88" i="102"/>
  <c r="R88" i="102"/>
  <c r="Q88" i="102"/>
  <c r="P88" i="102"/>
  <c r="O88" i="102"/>
  <c r="N88" i="102"/>
  <c r="M88" i="102"/>
  <c r="L88" i="102"/>
  <c r="K88" i="102"/>
  <c r="H88" i="102"/>
  <c r="S87" i="102"/>
  <c r="R87" i="102"/>
  <c r="Q87" i="102"/>
  <c r="P87" i="102"/>
  <c r="O87" i="102"/>
  <c r="N87" i="102"/>
  <c r="M87" i="102"/>
  <c r="L87" i="102"/>
  <c r="K87" i="102"/>
  <c r="H87" i="102"/>
  <c r="G87" i="102"/>
  <c r="S86" i="102"/>
  <c r="R86" i="102"/>
  <c r="Q86" i="102"/>
  <c r="P86" i="102"/>
  <c r="O86" i="102"/>
  <c r="N86" i="102"/>
  <c r="M86" i="102"/>
  <c r="L86" i="102"/>
  <c r="K86" i="102"/>
  <c r="S85" i="102"/>
  <c r="R85" i="102"/>
  <c r="Q85" i="102"/>
  <c r="P85" i="102"/>
  <c r="O85" i="102"/>
  <c r="N85" i="102"/>
  <c r="M85" i="102"/>
  <c r="L85" i="102"/>
  <c r="K85" i="102"/>
  <c r="H85" i="102"/>
  <c r="E85" i="102"/>
  <c r="G85" i="102"/>
  <c r="S84" i="102"/>
  <c r="R84" i="102"/>
  <c r="Q84" i="102"/>
  <c r="P84" i="102"/>
  <c r="O84" i="102"/>
  <c r="N84" i="102"/>
  <c r="M84" i="102"/>
  <c r="L84" i="102"/>
  <c r="K84" i="102"/>
  <c r="S83" i="102"/>
  <c r="R83" i="102"/>
  <c r="Q83" i="102"/>
  <c r="P83" i="102"/>
  <c r="O83" i="102"/>
  <c r="N83" i="102"/>
  <c r="M83" i="102"/>
  <c r="L83" i="102"/>
  <c r="K83" i="102"/>
  <c r="H83" i="102"/>
  <c r="G83" i="102"/>
  <c r="S82" i="102"/>
  <c r="R82" i="102"/>
  <c r="Q82" i="102"/>
  <c r="P82" i="102"/>
  <c r="O82" i="102"/>
  <c r="N82" i="102"/>
  <c r="M82" i="102"/>
  <c r="L82" i="102"/>
  <c r="K82" i="102"/>
  <c r="S81" i="102"/>
  <c r="R81" i="102"/>
  <c r="Q81" i="102"/>
  <c r="P81" i="102"/>
  <c r="O81" i="102"/>
  <c r="N81" i="102"/>
  <c r="M81" i="102"/>
  <c r="L81" i="102"/>
  <c r="K81" i="102"/>
  <c r="H81" i="102"/>
  <c r="G81" i="102"/>
  <c r="H63" i="102"/>
  <c r="AF80" i="102"/>
  <c r="AE80" i="102"/>
  <c r="AD80" i="102"/>
  <c r="AC80" i="102"/>
  <c r="AB80" i="102"/>
  <c r="AA80" i="102"/>
  <c r="Z80" i="102"/>
  <c r="Y80" i="102"/>
  <c r="V80" i="102"/>
  <c r="W80" i="102"/>
  <c r="X80" i="102"/>
  <c r="S80" i="102"/>
  <c r="R80" i="102"/>
  <c r="Q80" i="102"/>
  <c r="P80" i="102"/>
  <c r="O80" i="102"/>
  <c r="N80" i="102"/>
  <c r="M80" i="102"/>
  <c r="L80" i="102"/>
  <c r="K80" i="102"/>
  <c r="AF79" i="102"/>
  <c r="AE79" i="102"/>
  <c r="AD79" i="102"/>
  <c r="AC79" i="102"/>
  <c r="AB79" i="102"/>
  <c r="AA79" i="102"/>
  <c r="Z79" i="102"/>
  <c r="Y79" i="102"/>
  <c r="V79" i="102"/>
  <c r="W79" i="102"/>
  <c r="X79" i="102"/>
  <c r="S79" i="102"/>
  <c r="R79" i="102"/>
  <c r="Q79" i="102"/>
  <c r="P79" i="102"/>
  <c r="O79" i="102"/>
  <c r="N79" i="102"/>
  <c r="M79" i="102"/>
  <c r="L79" i="102"/>
  <c r="K79" i="102"/>
  <c r="H79" i="102"/>
  <c r="G79" i="102"/>
  <c r="AF78" i="102"/>
  <c r="AE78" i="102"/>
  <c r="AD78" i="102"/>
  <c r="AC78" i="102"/>
  <c r="AB78" i="102"/>
  <c r="AA78" i="102"/>
  <c r="Z78" i="102"/>
  <c r="Y78" i="102"/>
  <c r="V78" i="102"/>
  <c r="W78" i="102"/>
  <c r="X78" i="102"/>
  <c r="S78" i="102"/>
  <c r="R78" i="102"/>
  <c r="Q78" i="102"/>
  <c r="P78" i="102"/>
  <c r="O78" i="102"/>
  <c r="N78" i="102"/>
  <c r="M78" i="102"/>
  <c r="L78" i="102"/>
  <c r="K78" i="102"/>
  <c r="AF77" i="102"/>
  <c r="AE77" i="102"/>
  <c r="AD77" i="102"/>
  <c r="AC77" i="102"/>
  <c r="AB77" i="102"/>
  <c r="AA77" i="102"/>
  <c r="Z77" i="102"/>
  <c r="Y77" i="102"/>
  <c r="V77" i="102"/>
  <c r="W77" i="102"/>
  <c r="X77" i="102"/>
  <c r="S77" i="102"/>
  <c r="R77" i="102"/>
  <c r="Q77" i="102"/>
  <c r="P77" i="102"/>
  <c r="O77" i="102"/>
  <c r="N77" i="102"/>
  <c r="M77" i="102"/>
  <c r="L77" i="102"/>
  <c r="K77" i="102"/>
  <c r="B77" i="102"/>
  <c r="AF76" i="102"/>
  <c r="AE76" i="102"/>
  <c r="AD76" i="102"/>
  <c r="AC76" i="102"/>
  <c r="AB76" i="102"/>
  <c r="AA76" i="102"/>
  <c r="Z76" i="102"/>
  <c r="Y76" i="102"/>
  <c r="V76" i="102"/>
  <c r="W76" i="102"/>
  <c r="X76" i="102"/>
  <c r="S76" i="102"/>
  <c r="R76" i="102"/>
  <c r="Q76" i="102"/>
  <c r="P76" i="102"/>
  <c r="O76" i="102"/>
  <c r="N76" i="102"/>
  <c r="M76" i="102"/>
  <c r="L76" i="102"/>
  <c r="K76" i="102"/>
  <c r="G68" i="102"/>
  <c r="C54" i="102"/>
  <c r="C73" i="102"/>
  <c r="C55" i="102"/>
  <c r="C74" i="102"/>
  <c r="D73" i="102"/>
  <c r="H53" i="102"/>
  <c r="E72" i="102"/>
  <c r="F72" i="102"/>
  <c r="H54" i="102"/>
  <c r="E73" i="102"/>
  <c r="F73" i="102"/>
  <c r="B76" i="102"/>
  <c r="AF75" i="102"/>
  <c r="AE75" i="102"/>
  <c r="AD75" i="102"/>
  <c r="AC75" i="102"/>
  <c r="AB75" i="102"/>
  <c r="AA75" i="102"/>
  <c r="Z75" i="102"/>
  <c r="Y75" i="102"/>
  <c r="V75" i="102"/>
  <c r="W75" i="102"/>
  <c r="X75" i="102"/>
  <c r="S75" i="102"/>
  <c r="R75" i="102"/>
  <c r="Q75" i="102"/>
  <c r="P75" i="102"/>
  <c r="O75" i="102"/>
  <c r="N75" i="102"/>
  <c r="M75" i="102"/>
  <c r="L75" i="102"/>
  <c r="K75" i="102"/>
  <c r="B75" i="102"/>
  <c r="AF74" i="102"/>
  <c r="AE74" i="102"/>
  <c r="AD74" i="102"/>
  <c r="AC74" i="102"/>
  <c r="AB74" i="102"/>
  <c r="AA74" i="102"/>
  <c r="Z74" i="102"/>
  <c r="Y74" i="102"/>
  <c r="V74" i="102"/>
  <c r="W74" i="102"/>
  <c r="X74" i="102"/>
  <c r="S74" i="102"/>
  <c r="R74" i="102"/>
  <c r="Q74" i="102"/>
  <c r="P74" i="102"/>
  <c r="O74" i="102"/>
  <c r="N74" i="102"/>
  <c r="M74" i="102"/>
  <c r="L74" i="102"/>
  <c r="K74" i="102"/>
  <c r="H55" i="102"/>
  <c r="E74" i="102"/>
  <c r="B55" i="102"/>
  <c r="B74" i="102"/>
  <c r="AF73" i="102"/>
  <c r="AE73" i="102"/>
  <c r="AD73" i="102"/>
  <c r="AC73" i="102"/>
  <c r="AB73" i="102"/>
  <c r="AA73" i="102"/>
  <c r="Z73" i="102"/>
  <c r="Y73" i="102"/>
  <c r="V73" i="102"/>
  <c r="W73" i="102"/>
  <c r="X73" i="102"/>
  <c r="S73" i="102"/>
  <c r="R73" i="102"/>
  <c r="Q73" i="102"/>
  <c r="P73" i="102"/>
  <c r="O73" i="102"/>
  <c r="N73" i="102"/>
  <c r="M73" i="102"/>
  <c r="L73" i="102"/>
  <c r="K73" i="102"/>
  <c r="B54" i="102"/>
  <c r="B73" i="102"/>
  <c r="AF72" i="102"/>
  <c r="AE72" i="102"/>
  <c r="AD72" i="102"/>
  <c r="AC72" i="102"/>
  <c r="AB72" i="102"/>
  <c r="AA72" i="102"/>
  <c r="Z72" i="102"/>
  <c r="Y72" i="102"/>
  <c r="V72" i="102"/>
  <c r="W72" i="102"/>
  <c r="X72" i="102"/>
  <c r="S72" i="102"/>
  <c r="R72" i="102"/>
  <c r="Q72" i="102"/>
  <c r="P72" i="102"/>
  <c r="O72" i="102"/>
  <c r="N72" i="102"/>
  <c r="M72" i="102"/>
  <c r="L72" i="102"/>
  <c r="K72" i="102"/>
  <c r="C53" i="102"/>
  <c r="C72" i="102"/>
  <c r="D72" i="102"/>
  <c r="B53" i="102"/>
  <c r="B72" i="102"/>
  <c r="AF71" i="102"/>
  <c r="AE71" i="102"/>
  <c r="AD71" i="102"/>
  <c r="AC71" i="102"/>
  <c r="AB71" i="102"/>
  <c r="AA71" i="102"/>
  <c r="Z71" i="102"/>
  <c r="Y71" i="102"/>
  <c r="V71" i="102"/>
  <c r="W71" i="102"/>
  <c r="X71" i="102"/>
  <c r="S71" i="102"/>
  <c r="R71" i="102"/>
  <c r="Q71" i="102"/>
  <c r="P71" i="102"/>
  <c r="O71" i="102"/>
  <c r="N71" i="102"/>
  <c r="M71" i="102"/>
  <c r="L71" i="102"/>
  <c r="K71" i="102"/>
  <c r="AF70" i="102"/>
  <c r="AE70" i="102"/>
  <c r="AD70" i="102"/>
  <c r="AC70" i="102"/>
  <c r="AB70" i="102"/>
  <c r="AA70" i="102"/>
  <c r="Z70" i="102"/>
  <c r="Y70" i="102"/>
  <c r="V70" i="102"/>
  <c r="W70" i="102"/>
  <c r="X70" i="102"/>
  <c r="S70" i="102"/>
  <c r="R70" i="102"/>
  <c r="Q70" i="102"/>
  <c r="P70" i="102"/>
  <c r="O70" i="102"/>
  <c r="N70" i="102"/>
  <c r="M70" i="102"/>
  <c r="L70" i="102"/>
  <c r="K70" i="102"/>
  <c r="G66" i="102"/>
  <c r="AF69" i="102"/>
  <c r="AE69" i="102"/>
  <c r="AD69" i="102"/>
  <c r="AC69" i="102"/>
  <c r="AB69" i="102"/>
  <c r="AA69" i="102"/>
  <c r="Z69" i="102"/>
  <c r="Y69" i="102"/>
  <c r="V69" i="102"/>
  <c r="W69" i="102"/>
  <c r="X69" i="102"/>
  <c r="S69" i="102"/>
  <c r="R69" i="102"/>
  <c r="Q69" i="102"/>
  <c r="P69" i="102"/>
  <c r="O69" i="102"/>
  <c r="N69" i="102"/>
  <c r="M69" i="102"/>
  <c r="L69" i="102"/>
  <c r="K69" i="102"/>
  <c r="AF68" i="102"/>
  <c r="AE68" i="102"/>
  <c r="AD68" i="102"/>
  <c r="AC68" i="102"/>
  <c r="AB68" i="102"/>
  <c r="AA68" i="102"/>
  <c r="Z68" i="102"/>
  <c r="Y68" i="102"/>
  <c r="V68" i="102"/>
  <c r="W68" i="102"/>
  <c r="X68" i="102"/>
  <c r="S68" i="102"/>
  <c r="R68" i="102"/>
  <c r="Q68" i="102"/>
  <c r="P68" i="102"/>
  <c r="O68" i="102"/>
  <c r="N68" i="102"/>
  <c r="M68" i="102"/>
  <c r="L68" i="102"/>
  <c r="K68" i="102"/>
  <c r="AF67" i="102"/>
  <c r="AE67" i="102"/>
  <c r="AD67" i="102"/>
  <c r="AC67" i="102"/>
  <c r="AB67" i="102"/>
  <c r="AA67" i="102"/>
  <c r="Z67" i="102"/>
  <c r="Y67" i="102"/>
  <c r="V67" i="102"/>
  <c r="W67" i="102"/>
  <c r="X67" i="102"/>
  <c r="S67" i="102"/>
  <c r="R67" i="102"/>
  <c r="Q67" i="102"/>
  <c r="P67" i="102"/>
  <c r="O67" i="102"/>
  <c r="N67" i="102"/>
  <c r="M67" i="102"/>
  <c r="L67" i="102"/>
  <c r="K67" i="102"/>
  <c r="G53" i="102"/>
  <c r="C56" i="102"/>
  <c r="B56" i="102"/>
  <c r="E56" i="102"/>
  <c r="G56" i="102"/>
  <c r="C57" i="102"/>
  <c r="B57" i="102"/>
  <c r="C58" i="102"/>
  <c r="B58" i="102"/>
  <c r="C59" i="102"/>
  <c r="B59" i="102"/>
  <c r="C60" i="102"/>
  <c r="B60" i="102"/>
  <c r="C61" i="102"/>
  <c r="B61" i="102"/>
  <c r="E57" i="102"/>
  <c r="G57" i="102"/>
  <c r="E58" i="102"/>
  <c r="G58" i="102"/>
  <c r="E59" i="102"/>
  <c r="G59" i="102"/>
  <c r="E60" i="102"/>
  <c r="G60" i="102"/>
  <c r="E61" i="102"/>
  <c r="G61" i="102"/>
  <c r="F53" i="102"/>
  <c r="B62" i="102"/>
  <c r="B63" i="102"/>
  <c r="B64" i="102"/>
  <c r="F54" i="102"/>
  <c r="F55" i="102"/>
  <c r="H66" i="102"/>
  <c r="H67" i="102"/>
  <c r="G67" i="102"/>
  <c r="B65" i="102"/>
  <c r="B66" i="102"/>
  <c r="F65" i="102"/>
  <c r="F66" i="102"/>
  <c r="F67" i="102"/>
  <c r="B67" i="102"/>
  <c r="AF66" i="102"/>
  <c r="AE66" i="102"/>
  <c r="AD66" i="102"/>
  <c r="AC66" i="102"/>
  <c r="AB66" i="102"/>
  <c r="AA66" i="102"/>
  <c r="Z66" i="102"/>
  <c r="Y66" i="102"/>
  <c r="V66" i="102"/>
  <c r="W66" i="102"/>
  <c r="X66" i="102"/>
  <c r="S66" i="102"/>
  <c r="R66" i="102"/>
  <c r="Q66" i="102"/>
  <c r="P66" i="102"/>
  <c r="O66" i="102"/>
  <c r="N66" i="102"/>
  <c r="M66" i="102"/>
  <c r="L66" i="102"/>
  <c r="K66" i="102"/>
  <c r="C66" i="102"/>
  <c r="AF65" i="102"/>
  <c r="AE65" i="102"/>
  <c r="AD65" i="102"/>
  <c r="AC65" i="102"/>
  <c r="AB65" i="102"/>
  <c r="AA65" i="102"/>
  <c r="Z65" i="102"/>
  <c r="Y65" i="102"/>
  <c r="V65" i="102"/>
  <c r="W65" i="102"/>
  <c r="X65" i="102"/>
  <c r="S65" i="102"/>
  <c r="R65" i="102"/>
  <c r="Q65" i="102"/>
  <c r="P65" i="102"/>
  <c r="O65" i="102"/>
  <c r="N65" i="102"/>
  <c r="M65" i="102"/>
  <c r="L65" i="102"/>
  <c r="K65" i="102"/>
  <c r="H65" i="102"/>
  <c r="G65" i="102"/>
  <c r="C65" i="102"/>
  <c r="AF64" i="102"/>
  <c r="AE64" i="102"/>
  <c r="AD64" i="102"/>
  <c r="AC64" i="102"/>
  <c r="AB64" i="102"/>
  <c r="AA64" i="102"/>
  <c r="Z64" i="102"/>
  <c r="Y64" i="102"/>
  <c r="V64" i="102"/>
  <c r="W64" i="102"/>
  <c r="X64" i="102"/>
  <c r="S64" i="102"/>
  <c r="R64" i="102"/>
  <c r="Q64" i="102"/>
  <c r="P64" i="102"/>
  <c r="O64" i="102"/>
  <c r="N64" i="102"/>
  <c r="M64" i="102"/>
  <c r="L64" i="102"/>
  <c r="K64" i="102"/>
  <c r="G64" i="102"/>
  <c r="E64" i="102"/>
  <c r="C64" i="102"/>
  <c r="AF63" i="102"/>
  <c r="AE63" i="102"/>
  <c r="AD63" i="102"/>
  <c r="AC63" i="102"/>
  <c r="AB63" i="102"/>
  <c r="AA63" i="102"/>
  <c r="Z63" i="102"/>
  <c r="Y63" i="102"/>
  <c r="V63" i="102"/>
  <c r="W63" i="102"/>
  <c r="X63" i="102"/>
  <c r="S63" i="102"/>
  <c r="R63" i="102"/>
  <c r="Q63" i="102"/>
  <c r="P63" i="102"/>
  <c r="O63" i="102"/>
  <c r="N63" i="102"/>
  <c r="M63" i="102"/>
  <c r="L63" i="102"/>
  <c r="K63" i="102"/>
  <c r="D53" i="102"/>
  <c r="E53" i="102"/>
  <c r="D54" i="102"/>
  <c r="E54" i="102"/>
  <c r="D55" i="102"/>
  <c r="E55" i="102"/>
  <c r="D63" i="102"/>
  <c r="C63" i="102"/>
  <c r="AF62" i="102"/>
  <c r="AE62" i="102"/>
  <c r="AD62" i="102"/>
  <c r="AC62" i="102"/>
  <c r="AB62" i="102"/>
  <c r="AA62" i="102"/>
  <c r="Z62" i="102"/>
  <c r="Y62" i="102"/>
  <c r="V62" i="102"/>
  <c r="W62" i="102"/>
  <c r="X62" i="102"/>
  <c r="S62" i="102"/>
  <c r="R62" i="102"/>
  <c r="Q62" i="102"/>
  <c r="P62" i="102"/>
  <c r="O62" i="102"/>
  <c r="N62" i="102"/>
  <c r="M62" i="102"/>
  <c r="L62" i="102"/>
  <c r="K62" i="102"/>
  <c r="AF61" i="102"/>
  <c r="AE61" i="102"/>
  <c r="AD61" i="102"/>
  <c r="AC61" i="102"/>
  <c r="AB61" i="102"/>
  <c r="AA61" i="102"/>
  <c r="Z61" i="102"/>
  <c r="Y61" i="102"/>
  <c r="V61" i="102"/>
  <c r="W61" i="102"/>
  <c r="X61" i="102"/>
  <c r="S61" i="102"/>
  <c r="R61" i="102"/>
  <c r="Q61" i="102"/>
  <c r="P61" i="102"/>
  <c r="O61" i="102"/>
  <c r="N61" i="102"/>
  <c r="M61" i="102"/>
  <c r="L61" i="102"/>
  <c r="K61" i="102"/>
  <c r="H61" i="102"/>
  <c r="AF60" i="102"/>
  <c r="AE60" i="102"/>
  <c r="AD60" i="102"/>
  <c r="AC60" i="102"/>
  <c r="AB60" i="102"/>
  <c r="AA60" i="102"/>
  <c r="Z60" i="102"/>
  <c r="Y60" i="102"/>
  <c r="V60" i="102"/>
  <c r="W60" i="102"/>
  <c r="X60" i="102"/>
  <c r="S60" i="102"/>
  <c r="R60" i="102"/>
  <c r="Q60" i="102"/>
  <c r="P60" i="102"/>
  <c r="O60" i="102"/>
  <c r="N60" i="102"/>
  <c r="M60" i="102"/>
  <c r="L60" i="102"/>
  <c r="K60" i="102"/>
  <c r="H60" i="102"/>
  <c r="AF59" i="102"/>
  <c r="AE59" i="102"/>
  <c r="AD59" i="102"/>
  <c r="AC59" i="102"/>
  <c r="AB59" i="102"/>
  <c r="AA59" i="102"/>
  <c r="Z59" i="102"/>
  <c r="Y59" i="102"/>
  <c r="V59" i="102"/>
  <c r="W59" i="102"/>
  <c r="X59" i="102"/>
  <c r="S59" i="102"/>
  <c r="R59" i="102"/>
  <c r="Q59" i="102"/>
  <c r="P59" i="102"/>
  <c r="O59" i="102"/>
  <c r="N59" i="102"/>
  <c r="M59" i="102"/>
  <c r="L59" i="102"/>
  <c r="K59" i="102"/>
  <c r="H59" i="102"/>
  <c r="AF58" i="102"/>
  <c r="AE58" i="102"/>
  <c r="AD58" i="102"/>
  <c r="AC58" i="102"/>
  <c r="AB58" i="102"/>
  <c r="AA58" i="102"/>
  <c r="Z58" i="102"/>
  <c r="Y58" i="102"/>
  <c r="V58" i="102"/>
  <c r="W58" i="102"/>
  <c r="X58" i="102"/>
  <c r="S58" i="102"/>
  <c r="R58" i="102"/>
  <c r="Q58" i="102"/>
  <c r="P58" i="102"/>
  <c r="O58" i="102"/>
  <c r="N58" i="102"/>
  <c r="M58" i="102"/>
  <c r="L58" i="102"/>
  <c r="K58" i="102"/>
  <c r="H58" i="102"/>
  <c r="AF57" i="102"/>
  <c r="AE57" i="102"/>
  <c r="AD57" i="102"/>
  <c r="AC57" i="102"/>
  <c r="AB57" i="102"/>
  <c r="AA57" i="102"/>
  <c r="Z57" i="102"/>
  <c r="Y57" i="102"/>
  <c r="V57" i="102"/>
  <c r="W57" i="102"/>
  <c r="X57" i="102"/>
  <c r="S57" i="102"/>
  <c r="R57" i="102"/>
  <c r="Q57" i="102"/>
  <c r="P57" i="102"/>
  <c r="O57" i="102"/>
  <c r="N57" i="102"/>
  <c r="M57" i="102"/>
  <c r="L57" i="102"/>
  <c r="K57" i="102"/>
  <c r="H57" i="102"/>
  <c r="AF56" i="102"/>
  <c r="AE56" i="102"/>
  <c r="AD56" i="102"/>
  <c r="AC56" i="102"/>
  <c r="AB56" i="102"/>
  <c r="AA56" i="102"/>
  <c r="Z56" i="102"/>
  <c r="Y56" i="102"/>
  <c r="V56" i="102"/>
  <c r="W56" i="102"/>
  <c r="X56" i="102"/>
  <c r="S56" i="102"/>
  <c r="R56" i="102"/>
  <c r="Q56" i="102"/>
  <c r="P56" i="102"/>
  <c r="O56" i="102"/>
  <c r="N56" i="102"/>
  <c r="M56" i="102"/>
  <c r="L56" i="102"/>
  <c r="K56" i="102"/>
  <c r="H56" i="102"/>
  <c r="AF55" i="102"/>
  <c r="AE55" i="102"/>
  <c r="AD55" i="102"/>
  <c r="AC55" i="102"/>
  <c r="AB55" i="102"/>
  <c r="AA55" i="102"/>
  <c r="Z55" i="102"/>
  <c r="Y55" i="102"/>
  <c r="V55" i="102"/>
  <c r="W55" i="102"/>
  <c r="X55" i="102"/>
  <c r="S55" i="102"/>
  <c r="R55" i="102"/>
  <c r="Q55" i="102"/>
  <c r="P55" i="102"/>
  <c r="O55" i="102"/>
  <c r="N55" i="102"/>
  <c r="M55" i="102"/>
  <c r="L55" i="102"/>
  <c r="K55" i="102"/>
  <c r="AF54" i="102"/>
  <c r="AE54" i="102"/>
  <c r="AD54" i="102"/>
  <c r="AC54" i="102"/>
  <c r="AB54" i="102"/>
  <c r="AA54" i="102"/>
  <c r="Z54" i="102"/>
  <c r="Y54" i="102"/>
  <c r="V54" i="102"/>
  <c r="W54" i="102"/>
  <c r="X54" i="102"/>
  <c r="S54" i="102"/>
  <c r="R54" i="102"/>
  <c r="Q54" i="102"/>
  <c r="P54" i="102"/>
  <c r="O54" i="102"/>
  <c r="N54" i="102"/>
  <c r="M54" i="102"/>
  <c r="L54" i="102"/>
  <c r="K54" i="102"/>
  <c r="AF53" i="102"/>
  <c r="AE53" i="102"/>
  <c r="AD53" i="102"/>
  <c r="AC53" i="102"/>
  <c r="AB53" i="102"/>
  <c r="AA53" i="102"/>
  <c r="Z53" i="102"/>
  <c r="Y53" i="102"/>
  <c r="V53" i="102"/>
  <c r="W53" i="102"/>
  <c r="X53" i="102"/>
  <c r="S53" i="102"/>
  <c r="R53" i="102"/>
  <c r="Q53" i="102"/>
  <c r="P53" i="102"/>
  <c r="O53" i="102"/>
  <c r="N53" i="102"/>
  <c r="M53" i="102"/>
  <c r="L53" i="102"/>
  <c r="K53" i="102"/>
  <c r="Y52" i="102"/>
  <c r="Z52" i="102"/>
  <c r="AA52" i="102"/>
  <c r="AB52" i="102"/>
  <c r="AC52" i="102"/>
  <c r="AD52" i="102"/>
  <c r="AE52" i="102"/>
  <c r="AF52" i="102"/>
  <c r="V52" i="102"/>
  <c r="W52" i="102"/>
  <c r="X52" i="102"/>
  <c r="S52" i="102"/>
  <c r="AG52" i="102"/>
  <c r="R52" i="102"/>
  <c r="Q52" i="102"/>
  <c r="P52" i="102"/>
  <c r="O52" i="102"/>
  <c r="N52" i="102"/>
  <c r="M52" i="102"/>
  <c r="L52" i="102"/>
  <c r="K52" i="102"/>
  <c r="B51" i="102"/>
  <c r="A51" i="101"/>
  <c r="B101" i="101"/>
  <c r="B96" i="101"/>
  <c r="B97" i="101"/>
  <c r="B98" i="101"/>
  <c r="B99" i="101"/>
  <c r="B100" i="101"/>
  <c r="D101" i="101"/>
  <c r="E101" i="101"/>
  <c r="B94" i="101"/>
  <c r="C60" i="101"/>
  <c r="B60" i="101"/>
  <c r="C101" i="101"/>
  <c r="F101" i="101"/>
  <c r="D100" i="101"/>
  <c r="E100" i="101"/>
  <c r="C100" i="101"/>
  <c r="F100" i="101"/>
  <c r="D99" i="101"/>
  <c r="E99" i="101"/>
  <c r="C59" i="101"/>
  <c r="B59" i="101"/>
  <c r="C99" i="101"/>
  <c r="F99" i="101"/>
  <c r="D98" i="101"/>
  <c r="E98" i="101"/>
  <c r="C57" i="101"/>
  <c r="B57" i="101"/>
  <c r="C98" i="101"/>
  <c r="F98" i="101"/>
  <c r="D97" i="101"/>
  <c r="E97" i="101"/>
  <c r="C97" i="101"/>
  <c r="F97" i="101"/>
  <c r="D96" i="101"/>
  <c r="E96" i="101"/>
  <c r="G96" i="101"/>
  <c r="C96" i="101"/>
  <c r="F96" i="101"/>
  <c r="B95" i="101"/>
  <c r="C77" i="101"/>
  <c r="E77" i="101"/>
  <c r="F77" i="101"/>
  <c r="G77" i="101"/>
  <c r="D77" i="101"/>
  <c r="B79" i="101"/>
  <c r="H77" i="101"/>
  <c r="B78" i="101"/>
  <c r="C78" i="101"/>
  <c r="C79" i="101"/>
  <c r="D79" i="101"/>
  <c r="D80" i="101"/>
  <c r="B81" i="101"/>
  <c r="B80" i="101"/>
  <c r="C80" i="101"/>
  <c r="C81" i="101"/>
  <c r="D81" i="101"/>
  <c r="B83" i="101"/>
  <c r="B82" i="101"/>
  <c r="C82" i="101"/>
  <c r="C83" i="101"/>
  <c r="D83" i="101"/>
  <c r="B85" i="101"/>
  <c r="B84" i="101"/>
  <c r="C84" i="101"/>
  <c r="C85" i="101"/>
  <c r="D85" i="101"/>
  <c r="B87" i="101"/>
  <c r="B86" i="101"/>
  <c r="C86" i="101"/>
  <c r="C87" i="101"/>
  <c r="D87" i="101"/>
  <c r="D92" i="101"/>
  <c r="B89" i="101"/>
  <c r="B88" i="101"/>
  <c r="C88" i="101"/>
  <c r="C89" i="101"/>
  <c r="D89" i="101"/>
  <c r="B91" i="101"/>
  <c r="B90" i="101"/>
  <c r="C90" i="101"/>
  <c r="C91" i="101"/>
  <c r="D91" i="101"/>
  <c r="E92" i="101"/>
  <c r="C92" i="101"/>
  <c r="F92" i="101"/>
  <c r="S91" i="101"/>
  <c r="R91" i="101"/>
  <c r="Q91" i="101"/>
  <c r="P91" i="101"/>
  <c r="O91" i="101"/>
  <c r="N91" i="101"/>
  <c r="M91" i="101"/>
  <c r="L91" i="101"/>
  <c r="K91" i="101"/>
  <c r="H91" i="101"/>
  <c r="G91" i="101"/>
  <c r="S90" i="101"/>
  <c r="R90" i="101"/>
  <c r="Q90" i="101"/>
  <c r="P90" i="101"/>
  <c r="O90" i="101"/>
  <c r="N90" i="101"/>
  <c r="M90" i="101"/>
  <c r="L90" i="101"/>
  <c r="K90" i="101"/>
  <c r="S89" i="101"/>
  <c r="R89" i="101"/>
  <c r="Q89" i="101"/>
  <c r="P89" i="101"/>
  <c r="O89" i="101"/>
  <c r="N89" i="101"/>
  <c r="M89" i="101"/>
  <c r="L89" i="101"/>
  <c r="K89" i="101"/>
  <c r="H89" i="101"/>
  <c r="H88" i="101"/>
  <c r="G89" i="101"/>
  <c r="S88" i="101"/>
  <c r="R88" i="101"/>
  <c r="Q88" i="101"/>
  <c r="P88" i="101"/>
  <c r="O88" i="101"/>
  <c r="N88" i="101"/>
  <c r="M88" i="101"/>
  <c r="L88" i="101"/>
  <c r="K88" i="101"/>
  <c r="S87" i="101"/>
  <c r="R87" i="101"/>
  <c r="Q87" i="101"/>
  <c r="P87" i="101"/>
  <c r="O87" i="101"/>
  <c r="N87" i="101"/>
  <c r="M87" i="101"/>
  <c r="L87" i="101"/>
  <c r="K87" i="101"/>
  <c r="H87" i="101"/>
  <c r="G87" i="101"/>
  <c r="S86" i="101"/>
  <c r="R86" i="101"/>
  <c r="Q86" i="101"/>
  <c r="P86" i="101"/>
  <c r="O86" i="101"/>
  <c r="N86" i="101"/>
  <c r="M86" i="101"/>
  <c r="L86" i="101"/>
  <c r="K86" i="101"/>
  <c r="S85" i="101"/>
  <c r="R85" i="101"/>
  <c r="Q85" i="101"/>
  <c r="P85" i="101"/>
  <c r="O85" i="101"/>
  <c r="N85" i="101"/>
  <c r="M85" i="101"/>
  <c r="L85" i="101"/>
  <c r="K85" i="101"/>
  <c r="H85" i="101"/>
  <c r="E85" i="101"/>
  <c r="G85" i="101"/>
  <c r="S84" i="101"/>
  <c r="R84" i="101"/>
  <c r="Q84" i="101"/>
  <c r="P84" i="101"/>
  <c r="O84" i="101"/>
  <c r="N84" i="101"/>
  <c r="M84" i="101"/>
  <c r="L84" i="101"/>
  <c r="K84" i="101"/>
  <c r="S83" i="101"/>
  <c r="R83" i="101"/>
  <c r="Q83" i="101"/>
  <c r="P83" i="101"/>
  <c r="O83" i="101"/>
  <c r="N83" i="101"/>
  <c r="M83" i="101"/>
  <c r="L83" i="101"/>
  <c r="K83" i="101"/>
  <c r="H83" i="101"/>
  <c r="G83" i="101"/>
  <c r="S82" i="101"/>
  <c r="R82" i="101"/>
  <c r="Q82" i="101"/>
  <c r="P82" i="101"/>
  <c r="O82" i="101"/>
  <c r="N82" i="101"/>
  <c r="M82" i="101"/>
  <c r="L82" i="101"/>
  <c r="K82" i="101"/>
  <c r="S81" i="101"/>
  <c r="R81" i="101"/>
  <c r="Q81" i="101"/>
  <c r="P81" i="101"/>
  <c r="O81" i="101"/>
  <c r="N81" i="101"/>
  <c r="M81" i="101"/>
  <c r="L81" i="101"/>
  <c r="K81" i="101"/>
  <c r="H81" i="101"/>
  <c r="G81" i="101"/>
  <c r="H63" i="101"/>
  <c r="AF80" i="101"/>
  <c r="AE80" i="101"/>
  <c r="AD80" i="101"/>
  <c r="AC80" i="101"/>
  <c r="AB80" i="101"/>
  <c r="AA80" i="101"/>
  <c r="Z80" i="101"/>
  <c r="Y80" i="101"/>
  <c r="V80" i="101"/>
  <c r="W80" i="101"/>
  <c r="X80" i="101"/>
  <c r="S80" i="101"/>
  <c r="R80" i="101"/>
  <c r="Q80" i="101"/>
  <c r="P80" i="101"/>
  <c r="O80" i="101"/>
  <c r="N80" i="101"/>
  <c r="M80" i="101"/>
  <c r="L80" i="101"/>
  <c r="K80" i="101"/>
  <c r="AF79" i="101"/>
  <c r="AE79" i="101"/>
  <c r="AD79" i="101"/>
  <c r="AC79" i="101"/>
  <c r="AB79" i="101"/>
  <c r="AA79" i="101"/>
  <c r="Z79" i="101"/>
  <c r="Y79" i="101"/>
  <c r="V79" i="101"/>
  <c r="W79" i="101"/>
  <c r="X79" i="101"/>
  <c r="S79" i="101"/>
  <c r="R79" i="101"/>
  <c r="Q79" i="101"/>
  <c r="P79" i="101"/>
  <c r="O79" i="101"/>
  <c r="N79" i="101"/>
  <c r="M79" i="101"/>
  <c r="L79" i="101"/>
  <c r="K79" i="101"/>
  <c r="H79" i="101"/>
  <c r="G79" i="101"/>
  <c r="AF78" i="101"/>
  <c r="AE78" i="101"/>
  <c r="AD78" i="101"/>
  <c r="AC78" i="101"/>
  <c r="AB78" i="101"/>
  <c r="AA78" i="101"/>
  <c r="Z78" i="101"/>
  <c r="Y78" i="101"/>
  <c r="V78" i="101"/>
  <c r="W78" i="101"/>
  <c r="X78" i="101"/>
  <c r="S78" i="101"/>
  <c r="R78" i="101"/>
  <c r="Q78" i="101"/>
  <c r="P78" i="101"/>
  <c r="O78" i="101"/>
  <c r="N78" i="101"/>
  <c r="M78" i="101"/>
  <c r="L78" i="101"/>
  <c r="K78" i="101"/>
  <c r="AF77" i="101"/>
  <c r="AE77" i="101"/>
  <c r="AD77" i="101"/>
  <c r="AC77" i="101"/>
  <c r="AB77" i="101"/>
  <c r="AA77" i="101"/>
  <c r="Z77" i="101"/>
  <c r="Y77" i="101"/>
  <c r="V77" i="101"/>
  <c r="W77" i="101"/>
  <c r="X77" i="101"/>
  <c r="S77" i="101"/>
  <c r="R77" i="101"/>
  <c r="Q77" i="101"/>
  <c r="P77" i="101"/>
  <c r="O77" i="101"/>
  <c r="N77" i="101"/>
  <c r="M77" i="101"/>
  <c r="L77" i="101"/>
  <c r="K77" i="101"/>
  <c r="B77" i="101"/>
  <c r="AF76" i="101"/>
  <c r="AE76" i="101"/>
  <c r="AD76" i="101"/>
  <c r="AC76" i="101"/>
  <c r="AB76" i="101"/>
  <c r="AA76" i="101"/>
  <c r="Z76" i="101"/>
  <c r="Y76" i="101"/>
  <c r="V76" i="101"/>
  <c r="W76" i="101"/>
  <c r="X76" i="101"/>
  <c r="S76" i="101"/>
  <c r="R76" i="101"/>
  <c r="Q76" i="101"/>
  <c r="P76" i="101"/>
  <c r="O76" i="101"/>
  <c r="N76" i="101"/>
  <c r="M76" i="101"/>
  <c r="L76" i="101"/>
  <c r="K76" i="101"/>
  <c r="G68" i="101"/>
  <c r="C54" i="101"/>
  <c r="C73" i="101"/>
  <c r="C55" i="101"/>
  <c r="C74" i="101"/>
  <c r="D73" i="101"/>
  <c r="H53" i="101"/>
  <c r="E72" i="101"/>
  <c r="F72" i="101"/>
  <c r="H54" i="101"/>
  <c r="E73" i="101"/>
  <c r="F73" i="101"/>
  <c r="B76" i="101"/>
  <c r="AF75" i="101"/>
  <c r="AE75" i="101"/>
  <c r="AD75" i="101"/>
  <c r="AC75" i="101"/>
  <c r="AB75" i="101"/>
  <c r="AA75" i="101"/>
  <c r="Z75" i="101"/>
  <c r="Y75" i="101"/>
  <c r="V75" i="101"/>
  <c r="W75" i="101"/>
  <c r="X75" i="101"/>
  <c r="S75" i="101"/>
  <c r="R75" i="101"/>
  <c r="Q75" i="101"/>
  <c r="P75" i="101"/>
  <c r="O75" i="101"/>
  <c r="N75" i="101"/>
  <c r="M75" i="101"/>
  <c r="L75" i="101"/>
  <c r="K75" i="101"/>
  <c r="B75" i="101"/>
  <c r="AF74" i="101"/>
  <c r="AE74" i="101"/>
  <c r="AD74" i="101"/>
  <c r="AC74" i="101"/>
  <c r="AB74" i="101"/>
  <c r="AA74" i="101"/>
  <c r="Z74" i="101"/>
  <c r="Y74" i="101"/>
  <c r="V74" i="101"/>
  <c r="W74" i="101"/>
  <c r="X74" i="101"/>
  <c r="S74" i="101"/>
  <c r="R74" i="101"/>
  <c r="Q74" i="101"/>
  <c r="P74" i="101"/>
  <c r="O74" i="101"/>
  <c r="N74" i="101"/>
  <c r="M74" i="101"/>
  <c r="L74" i="101"/>
  <c r="K74" i="101"/>
  <c r="H55" i="101"/>
  <c r="E74" i="101"/>
  <c r="B55" i="101"/>
  <c r="B74" i="101"/>
  <c r="AF73" i="101"/>
  <c r="AE73" i="101"/>
  <c r="AD73" i="101"/>
  <c r="AC73" i="101"/>
  <c r="AB73" i="101"/>
  <c r="AA73" i="101"/>
  <c r="Z73" i="101"/>
  <c r="Y73" i="101"/>
  <c r="V73" i="101"/>
  <c r="W73" i="101"/>
  <c r="X73" i="101"/>
  <c r="S73" i="101"/>
  <c r="R73" i="101"/>
  <c r="Q73" i="101"/>
  <c r="P73" i="101"/>
  <c r="O73" i="101"/>
  <c r="N73" i="101"/>
  <c r="M73" i="101"/>
  <c r="L73" i="101"/>
  <c r="K73" i="101"/>
  <c r="B54" i="101"/>
  <c r="B73" i="101"/>
  <c r="AF72" i="101"/>
  <c r="AE72" i="101"/>
  <c r="AD72" i="101"/>
  <c r="AC72" i="101"/>
  <c r="AB72" i="101"/>
  <c r="AA72" i="101"/>
  <c r="Z72" i="101"/>
  <c r="Y72" i="101"/>
  <c r="V72" i="101"/>
  <c r="W72" i="101"/>
  <c r="X72" i="101"/>
  <c r="S72" i="101"/>
  <c r="R72" i="101"/>
  <c r="Q72" i="101"/>
  <c r="P72" i="101"/>
  <c r="O72" i="101"/>
  <c r="N72" i="101"/>
  <c r="M72" i="101"/>
  <c r="L72" i="101"/>
  <c r="K72" i="101"/>
  <c r="C53" i="101"/>
  <c r="C72" i="101"/>
  <c r="D72" i="101"/>
  <c r="B53" i="101"/>
  <c r="B72" i="101"/>
  <c r="AF71" i="101"/>
  <c r="AE71" i="101"/>
  <c r="AD71" i="101"/>
  <c r="AC71" i="101"/>
  <c r="AB71" i="101"/>
  <c r="AA71" i="101"/>
  <c r="Z71" i="101"/>
  <c r="Y71" i="101"/>
  <c r="V71" i="101"/>
  <c r="W71" i="101"/>
  <c r="X71" i="101"/>
  <c r="S71" i="101"/>
  <c r="R71" i="101"/>
  <c r="Q71" i="101"/>
  <c r="P71" i="101"/>
  <c r="O71" i="101"/>
  <c r="N71" i="101"/>
  <c r="M71" i="101"/>
  <c r="L71" i="101"/>
  <c r="K71" i="101"/>
  <c r="AF70" i="101"/>
  <c r="AE70" i="101"/>
  <c r="AD70" i="101"/>
  <c r="AC70" i="101"/>
  <c r="AB70" i="101"/>
  <c r="AA70" i="101"/>
  <c r="Z70" i="101"/>
  <c r="Y70" i="101"/>
  <c r="V70" i="101"/>
  <c r="W70" i="101"/>
  <c r="X70" i="101"/>
  <c r="S70" i="101"/>
  <c r="R70" i="101"/>
  <c r="Q70" i="101"/>
  <c r="P70" i="101"/>
  <c r="O70" i="101"/>
  <c r="N70" i="101"/>
  <c r="M70" i="101"/>
  <c r="L70" i="101"/>
  <c r="K70" i="101"/>
  <c r="G66" i="101"/>
  <c r="AF69" i="101"/>
  <c r="AE69" i="101"/>
  <c r="AD69" i="101"/>
  <c r="AC69" i="101"/>
  <c r="AB69" i="101"/>
  <c r="AA69" i="101"/>
  <c r="Z69" i="101"/>
  <c r="Y69" i="101"/>
  <c r="V69" i="101"/>
  <c r="W69" i="101"/>
  <c r="X69" i="101"/>
  <c r="S69" i="101"/>
  <c r="R69" i="101"/>
  <c r="Q69" i="101"/>
  <c r="P69" i="101"/>
  <c r="O69" i="101"/>
  <c r="N69" i="101"/>
  <c r="M69" i="101"/>
  <c r="L69" i="101"/>
  <c r="K69" i="101"/>
  <c r="AF68" i="101"/>
  <c r="AE68" i="101"/>
  <c r="AD68" i="101"/>
  <c r="AC68" i="101"/>
  <c r="AB68" i="101"/>
  <c r="AA68" i="101"/>
  <c r="Z68" i="101"/>
  <c r="Y68" i="101"/>
  <c r="V68" i="101"/>
  <c r="W68" i="101"/>
  <c r="X68" i="101"/>
  <c r="S68" i="101"/>
  <c r="R68" i="101"/>
  <c r="Q68" i="101"/>
  <c r="P68" i="101"/>
  <c r="O68" i="101"/>
  <c r="N68" i="101"/>
  <c r="M68" i="101"/>
  <c r="L68" i="101"/>
  <c r="K68" i="101"/>
  <c r="AF67" i="101"/>
  <c r="AE67" i="101"/>
  <c r="AD67" i="101"/>
  <c r="AC67" i="101"/>
  <c r="AB67" i="101"/>
  <c r="AA67" i="101"/>
  <c r="Z67" i="101"/>
  <c r="Y67" i="101"/>
  <c r="V67" i="101"/>
  <c r="W67" i="101"/>
  <c r="X67" i="101"/>
  <c r="S67" i="101"/>
  <c r="R67" i="101"/>
  <c r="Q67" i="101"/>
  <c r="P67" i="101"/>
  <c r="O67" i="101"/>
  <c r="N67" i="101"/>
  <c r="M67" i="101"/>
  <c r="L67" i="101"/>
  <c r="K67" i="101"/>
  <c r="G53" i="101"/>
  <c r="C56" i="101"/>
  <c r="B56" i="101"/>
  <c r="C58" i="101"/>
  <c r="B58" i="101"/>
  <c r="E59" i="101"/>
  <c r="G59" i="101"/>
  <c r="C61" i="101"/>
  <c r="B61" i="101"/>
  <c r="E56" i="101"/>
  <c r="G56" i="101"/>
  <c r="E57" i="101"/>
  <c r="G57" i="101"/>
  <c r="E58" i="101"/>
  <c r="G58" i="101"/>
  <c r="E60" i="101"/>
  <c r="G60" i="101"/>
  <c r="E61" i="101"/>
  <c r="G61" i="101"/>
  <c r="F53" i="101"/>
  <c r="B62" i="101"/>
  <c r="B63" i="101"/>
  <c r="B64" i="101"/>
  <c r="F54" i="101"/>
  <c r="F55" i="101"/>
  <c r="H66" i="101"/>
  <c r="H67" i="101"/>
  <c r="G67" i="101"/>
  <c r="B65" i="101"/>
  <c r="B66" i="101"/>
  <c r="F65" i="101"/>
  <c r="F66" i="101"/>
  <c r="F67" i="101"/>
  <c r="B67" i="101"/>
  <c r="AF66" i="101"/>
  <c r="AE66" i="101"/>
  <c r="AD66" i="101"/>
  <c r="AC66" i="101"/>
  <c r="AB66" i="101"/>
  <c r="AA66" i="101"/>
  <c r="Z66" i="101"/>
  <c r="Y66" i="101"/>
  <c r="V66" i="101"/>
  <c r="W66" i="101"/>
  <c r="X66" i="101"/>
  <c r="S66" i="101"/>
  <c r="R66" i="101"/>
  <c r="Q66" i="101"/>
  <c r="P66" i="101"/>
  <c r="O66" i="101"/>
  <c r="N66" i="101"/>
  <c r="M66" i="101"/>
  <c r="L66" i="101"/>
  <c r="K66" i="101"/>
  <c r="C66" i="101"/>
  <c r="AF65" i="101"/>
  <c r="AE65" i="101"/>
  <c r="AD65" i="101"/>
  <c r="AC65" i="101"/>
  <c r="AB65" i="101"/>
  <c r="AA65" i="101"/>
  <c r="Z65" i="101"/>
  <c r="Y65" i="101"/>
  <c r="V65" i="101"/>
  <c r="W65" i="101"/>
  <c r="X65" i="101"/>
  <c r="S65" i="101"/>
  <c r="R65" i="101"/>
  <c r="Q65" i="101"/>
  <c r="P65" i="101"/>
  <c r="O65" i="101"/>
  <c r="N65" i="101"/>
  <c r="M65" i="101"/>
  <c r="L65" i="101"/>
  <c r="K65" i="101"/>
  <c r="H65" i="101"/>
  <c r="G65" i="101"/>
  <c r="C65" i="101"/>
  <c r="AF64" i="101"/>
  <c r="AE64" i="101"/>
  <c r="AD64" i="101"/>
  <c r="AC64" i="101"/>
  <c r="AB64" i="101"/>
  <c r="AA64" i="101"/>
  <c r="Z64" i="101"/>
  <c r="Y64" i="101"/>
  <c r="V64" i="101"/>
  <c r="W64" i="101"/>
  <c r="X64" i="101"/>
  <c r="S64" i="101"/>
  <c r="R64" i="101"/>
  <c r="Q64" i="101"/>
  <c r="P64" i="101"/>
  <c r="O64" i="101"/>
  <c r="N64" i="101"/>
  <c r="M64" i="101"/>
  <c r="L64" i="101"/>
  <c r="K64" i="101"/>
  <c r="G64" i="101"/>
  <c r="E64" i="101"/>
  <c r="C64" i="101"/>
  <c r="AF63" i="101"/>
  <c r="AE63" i="101"/>
  <c r="AD63" i="101"/>
  <c r="AC63" i="101"/>
  <c r="AB63" i="101"/>
  <c r="AA63" i="101"/>
  <c r="Z63" i="101"/>
  <c r="Y63" i="101"/>
  <c r="V63" i="101"/>
  <c r="W63" i="101"/>
  <c r="X63" i="101"/>
  <c r="S63" i="101"/>
  <c r="R63" i="101"/>
  <c r="Q63" i="101"/>
  <c r="P63" i="101"/>
  <c r="O63" i="101"/>
  <c r="N63" i="101"/>
  <c r="M63" i="101"/>
  <c r="L63" i="101"/>
  <c r="K63" i="101"/>
  <c r="D53" i="101"/>
  <c r="E53" i="101"/>
  <c r="D54" i="101"/>
  <c r="E54" i="101"/>
  <c r="D55" i="101"/>
  <c r="E55" i="101"/>
  <c r="D63" i="101"/>
  <c r="C63" i="101"/>
  <c r="AF62" i="101"/>
  <c r="AE62" i="101"/>
  <c r="AD62" i="101"/>
  <c r="AC62" i="101"/>
  <c r="AB62" i="101"/>
  <c r="AA62" i="101"/>
  <c r="Z62" i="101"/>
  <c r="Y62" i="101"/>
  <c r="V62" i="101"/>
  <c r="W62" i="101"/>
  <c r="X62" i="101"/>
  <c r="S62" i="101"/>
  <c r="R62" i="101"/>
  <c r="Q62" i="101"/>
  <c r="P62" i="101"/>
  <c r="O62" i="101"/>
  <c r="N62" i="101"/>
  <c r="M62" i="101"/>
  <c r="L62" i="101"/>
  <c r="K62" i="101"/>
  <c r="AF61" i="101"/>
  <c r="AE61" i="101"/>
  <c r="AD61" i="101"/>
  <c r="AC61" i="101"/>
  <c r="AB61" i="101"/>
  <c r="AA61" i="101"/>
  <c r="Z61" i="101"/>
  <c r="Y61" i="101"/>
  <c r="V61" i="101"/>
  <c r="W61" i="101"/>
  <c r="X61" i="101"/>
  <c r="S61" i="101"/>
  <c r="R61" i="101"/>
  <c r="Q61" i="101"/>
  <c r="P61" i="101"/>
  <c r="O61" i="101"/>
  <c r="N61" i="101"/>
  <c r="M61" i="101"/>
  <c r="L61" i="101"/>
  <c r="K61" i="101"/>
  <c r="H61" i="101"/>
  <c r="AF60" i="101"/>
  <c r="AE60" i="101"/>
  <c r="AD60" i="101"/>
  <c r="AC60" i="101"/>
  <c r="AB60" i="101"/>
  <c r="AA60" i="101"/>
  <c r="Z60" i="101"/>
  <c r="Y60" i="101"/>
  <c r="V60" i="101"/>
  <c r="W60" i="101"/>
  <c r="X60" i="101"/>
  <c r="S60" i="101"/>
  <c r="R60" i="101"/>
  <c r="Q60" i="101"/>
  <c r="P60" i="101"/>
  <c r="O60" i="101"/>
  <c r="N60" i="101"/>
  <c r="M60" i="101"/>
  <c r="L60" i="101"/>
  <c r="K60" i="101"/>
  <c r="H60" i="101"/>
  <c r="AF59" i="101"/>
  <c r="AE59" i="101"/>
  <c r="AD59" i="101"/>
  <c r="AC59" i="101"/>
  <c r="AB59" i="101"/>
  <c r="AA59" i="101"/>
  <c r="Z59" i="101"/>
  <c r="Y59" i="101"/>
  <c r="V59" i="101"/>
  <c r="W59" i="101"/>
  <c r="X59" i="101"/>
  <c r="S59" i="101"/>
  <c r="R59" i="101"/>
  <c r="Q59" i="101"/>
  <c r="P59" i="101"/>
  <c r="O59" i="101"/>
  <c r="N59" i="101"/>
  <c r="M59" i="101"/>
  <c r="L59" i="101"/>
  <c r="K59" i="101"/>
  <c r="H59" i="101"/>
  <c r="AF58" i="101"/>
  <c r="AE58" i="101"/>
  <c r="AD58" i="101"/>
  <c r="AC58" i="101"/>
  <c r="AB58" i="101"/>
  <c r="AA58" i="101"/>
  <c r="Z58" i="101"/>
  <c r="Y58" i="101"/>
  <c r="V58" i="101"/>
  <c r="W58" i="101"/>
  <c r="X58" i="101"/>
  <c r="S58" i="101"/>
  <c r="R58" i="101"/>
  <c r="Q58" i="101"/>
  <c r="P58" i="101"/>
  <c r="O58" i="101"/>
  <c r="N58" i="101"/>
  <c r="M58" i="101"/>
  <c r="L58" i="101"/>
  <c r="K58" i="101"/>
  <c r="H58" i="101"/>
  <c r="AF57" i="101"/>
  <c r="AE57" i="101"/>
  <c r="AD57" i="101"/>
  <c r="AC57" i="101"/>
  <c r="AB57" i="101"/>
  <c r="AA57" i="101"/>
  <c r="Z57" i="101"/>
  <c r="Y57" i="101"/>
  <c r="V57" i="101"/>
  <c r="W57" i="101"/>
  <c r="X57" i="101"/>
  <c r="S57" i="101"/>
  <c r="R57" i="101"/>
  <c r="Q57" i="101"/>
  <c r="P57" i="101"/>
  <c r="O57" i="101"/>
  <c r="N57" i="101"/>
  <c r="M57" i="101"/>
  <c r="L57" i="101"/>
  <c r="K57" i="101"/>
  <c r="H57" i="101"/>
  <c r="AF56" i="101"/>
  <c r="AE56" i="101"/>
  <c r="AD56" i="101"/>
  <c r="AC56" i="101"/>
  <c r="AB56" i="101"/>
  <c r="AA56" i="101"/>
  <c r="Z56" i="101"/>
  <c r="Y56" i="101"/>
  <c r="V56" i="101"/>
  <c r="W56" i="101"/>
  <c r="X56" i="101"/>
  <c r="S56" i="101"/>
  <c r="R56" i="101"/>
  <c r="Q56" i="101"/>
  <c r="P56" i="101"/>
  <c r="O56" i="101"/>
  <c r="N56" i="101"/>
  <c r="M56" i="101"/>
  <c r="L56" i="101"/>
  <c r="K56" i="101"/>
  <c r="H56" i="101"/>
  <c r="AF55" i="101"/>
  <c r="AE55" i="101"/>
  <c r="AD55" i="101"/>
  <c r="AC55" i="101"/>
  <c r="AB55" i="101"/>
  <c r="AA55" i="101"/>
  <c r="Z55" i="101"/>
  <c r="Y55" i="101"/>
  <c r="V55" i="101"/>
  <c r="W55" i="101"/>
  <c r="X55" i="101"/>
  <c r="S55" i="101"/>
  <c r="R55" i="101"/>
  <c r="Q55" i="101"/>
  <c r="P55" i="101"/>
  <c r="O55" i="101"/>
  <c r="N55" i="101"/>
  <c r="M55" i="101"/>
  <c r="L55" i="101"/>
  <c r="K55" i="101"/>
  <c r="AF54" i="101"/>
  <c r="AE54" i="101"/>
  <c r="AD54" i="101"/>
  <c r="AC54" i="101"/>
  <c r="AB54" i="101"/>
  <c r="AA54" i="101"/>
  <c r="Z54" i="101"/>
  <c r="Y54" i="101"/>
  <c r="V54" i="101"/>
  <c r="W54" i="101"/>
  <c r="X54" i="101"/>
  <c r="S54" i="101"/>
  <c r="R54" i="101"/>
  <c r="Q54" i="101"/>
  <c r="P54" i="101"/>
  <c r="O54" i="101"/>
  <c r="N54" i="101"/>
  <c r="M54" i="101"/>
  <c r="L54" i="101"/>
  <c r="K54" i="101"/>
  <c r="AF53" i="101"/>
  <c r="AE53" i="101"/>
  <c r="AD53" i="101"/>
  <c r="AC53" i="101"/>
  <c r="AB53" i="101"/>
  <c r="AA53" i="101"/>
  <c r="Z53" i="101"/>
  <c r="Y53" i="101"/>
  <c r="V53" i="101"/>
  <c r="W53" i="101"/>
  <c r="X53" i="101"/>
  <c r="S53" i="101"/>
  <c r="R53" i="101"/>
  <c r="Q53" i="101"/>
  <c r="P53" i="101"/>
  <c r="O53" i="101"/>
  <c r="N53" i="101"/>
  <c r="M53" i="101"/>
  <c r="L53" i="101"/>
  <c r="K53" i="101"/>
  <c r="Y52" i="101"/>
  <c r="Z52" i="101"/>
  <c r="AA52" i="101"/>
  <c r="AB52" i="101"/>
  <c r="AC52" i="101"/>
  <c r="AD52" i="101"/>
  <c r="AE52" i="101"/>
  <c r="AF52" i="101"/>
  <c r="V52" i="101"/>
  <c r="W52" i="101"/>
  <c r="X52" i="101"/>
  <c r="S52" i="101"/>
  <c r="AG52" i="101"/>
  <c r="R52" i="101"/>
  <c r="Q52" i="101"/>
  <c r="P52" i="101"/>
  <c r="O52" i="101"/>
  <c r="N52" i="101"/>
  <c r="M52" i="101"/>
  <c r="L52" i="101"/>
  <c r="K52" i="101"/>
  <c r="B51" i="101"/>
  <c r="A51" i="100"/>
  <c r="B101" i="100"/>
  <c r="B96" i="100"/>
  <c r="B97" i="100"/>
  <c r="B98" i="100"/>
  <c r="B99" i="100"/>
  <c r="B100" i="100"/>
  <c r="D101" i="100"/>
  <c r="E101" i="100"/>
  <c r="B94" i="100"/>
  <c r="C101" i="100"/>
  <c r="F101" i="100"/>
  <c r="D100" i="100"/>
  <c r="E100" i="100"/>
  <c r="C100" i="100"/>
  <c r="F100" i="100"/>
  <c r="D99" i="100"/>
  <c r="E99" i="100"/>
  <c r="C59" i="100"/>
  <c r="B59" i="100"/>
  <c r="C99" i="100"/>
  <c r="F99" i="100"/>
  <c r="D98" i="100"/>
  <c r="E98" i="100"/>
  <c r="C98" i="100"/>
  <c r="F98" i="100"/>
  <c r="D97" i="100"/>
  <c r="E97" i="100"/>
  <c r="C97" i="100"/>
  <c r="F97" i="100"/>
  <c r="D96" i="100"/>
  <c r="E96" i="100"/>
  <c r="B55" i="100"/>
  <c r="C96" i="100"/>
  <c r="F96" i="100"/>
  <c r="G96" i="100"/>
  <c r="B95" i="100"/>
  <c r="C77" i="100"/>
  <c r="E77" i="100"/>
  <c r="F77" i="100"/>
  <c r="G77" i="100"/>
  <c r="D77" i="100"/>
  <c r="B79" i="100"/>
  <c r="H77" i="100"/>
  <c r="B78" i="100"/>
  <c r="C78" i="100"/>
  <c r="C79" i="100"/>
  <c r="D79" i="100"/>
  <c r="D80" i="100"/>
  <c r="B81" i="100"/>
  <c r="B80" i="100"/>
  <c r="C80" i="100"/>
  <c r="C81" i="100"/>
  <c r="D81" i="100"/>
  <c r="B83" i="100"/>
  <c r="B82" i="100"/>
  <c r="C82" i="100"/>
  <c r="C83" i="100"/>
  <c r="D83" i="100"/>
  <c r="B85" i="100"/>
  <c r="B84" i="100"/>
  <c r="C84" i="100"/>
  <c r="C85" i="100"/>
  <c r="D85" i="100"/>
  <c r="B87" i="100"/>
  <c r="B86" i="100"/>
  <c r="C86" i="100"/>
  <c r="C87" i="100"/>
  <c r="D87" i="100"/>
  <c r="D92" i="100"/>
  <c r="B89" i="100"/>
  <c r="B88" i="100"/>
  <c r="C88" i="100"/>
  <c r="C89" i="100"/>
  <c r="D89" i="100"/>
  <c r="B91" i="100"/>
  <c r="B90" i="100"/>
  <c r="C90" i="100"/>
  <c r="C91" i="100"/>
  <c r="D91" i="100"/>
  <c r="E92" i="100"/>
  <c r="C92" i="100"/>
  <c r="F92" i="100"/>
  <c r="S91" i="100"/>
  <c r="R91" i="100"/>
  <c r="Q91" i="100"/>
  <c r="P91" i="100"/>
  <c r="O91" i="100"/>
  <c r="N91" i="100"/>
  <c r="M91" i="100"/>
  <c r="L91" i="100"/>
  <c r="K91" i="100"/>
  <c r="H91" i="100"/>
  <c r="G91" i="100"/>
  <c r="S90" i="100"/>
  <c r="R90" i="100"/>
  <c r="Q90" i="100"/>
  <c r="P90" i="100"/>
  <c r="O90" i="100"/>
  <c r="N90" i="100"/>
  <c r="M90" i="100"/>
  <c r="L90" i="100"/>
  <c r="K90" i="100"/>
  <c r="S89" i="100"/>
  <c r="R89" i="100"/>
  <c r="Q89" i="100"/>
  <c r="P89" i="100"/>
  <c r="O89" i="100"/>
  <c r="N89" i="100"/>
  <c r="M89" i="100"/>
  <c r="L89" i="100"/>
  <c r="K89" i="100"/>
  <c r="H89" i="100"/>
  <c r="G89" i="100"/>
  <c r="S88" i="100"/>
  <c r="R88" i="100"/>
  <c r="Q88" i="100"/>
  <c r="P88" i="100"/>
  <c r="O88" i="100"/>
  <c r="N88" i="100"/>
  <c r="M88" i="100"/>
  <c r="L88" i="100"/>
  <c r="K88" i="100"/>
  <c r="H88" i="100"/>
  <c r="S87" i="100"/>
  <c r="R87" i="100"/>
  <c r="Q87" i="100"/>
  <c r="P87" i="100"/>
  <c r="O87" i="100"/>
  <c r="N87" i="100"/>
  <c r="M87" i="100"/>
  <c r="L87" i="100"/>
  <c r="K87" i="100"/>
  <c r="H87" i="100"/>
  <c r="G87" i="100"/>
  <c r="S86" i="100"/>
  <c r="R86" i="100"/>
  <c r="Q86" i="100"/>
  <c r="P86" i="100"/>
  <c r="O86" i="100"/>
  <c r="N86" i="100"/>
  <c r="M86" i="100"/>
  <c r="L86" i="100"/>
  <c r="K86" i="100"/>
  <c r="S85" i="100"/>
  <c r="R85" i="100"/>
  <c r="Q85" i="100"/>
  <c r="P85" i="100"/>
  <c r="O85" i="100"/>
  <c r="N85" i="100"/>
  <c r="M85" i="100"/>
  <c r="L85" i="100"/>
  <c r="K85" i="100"/>
  <c r="H85" i="100"/>
  <c r="E85" i="100"/>
  <c r="G85" i="100"/>
  <c r="S84" i="100"/>
  <c r="R84" i="100"/>
  <c r="Q84" i="100"/>
  <c r="P84" i="100"/>
  <c r="O84" i="100"/>
  <c r="N84" i="100"/>
  <c r="M84" i="100"/>
  <c r="L84" i="100"/>
  <c r="K84" i="100"/>
  <c r="S83" i="100"/>
  <c r="R83" i="100"/>
  <c r="Q83" i="100"/>
  <c r="P83" i="100"/>
  <c r="O83" i="100"/>
  <c r="N83" i="100"/>
  <c r="M83" i="100"/>
  <c r="L83" i="100"/>
  <c r="K83" i="100"/>
  <c r="H83" i="100"/>
  <c r="G83" i="100"/>
  <c r="S82" i="100"/>
  <c r="R82" i="100"/>
  <c r="Q82" i="100"/>
  <c r="P82" i="100"/>
  <c r="O82" i="100"/>
  <c r="N82" i="100"/>
  <c r="M82" i="100"/>
  <c r="L82" i="100"/>
  <c r="K82" i="100"/>
  <c r="S81" i="100"/>
  <c r="R81" i="100"/>
  <c r="Q81" i="100"/>
  <c r="P81" i="100"/>
  <c r="O81" i="100"/>
  <c r="N81" i="100"/>
  <c r="M81" i="100"/>
  <c r="L81" i="100"/>
  <c r="K81" i="100"/>
  <c r="H81" i="100"/>
  <c r="G81" i="100"/>
  <c r="H63" i="100"/>
  <c r="AF80" i="100"/>
  <c r="AE80" i="100"/>
  <c r="AD80" i="100"/>
  <c r="AC80" i="100"/>
  <c r="AB80" i="100"/>
  <c r="AA80" i="100"/>
  <c r="Z80" i="100"/>
  <c r="Y80" i="100"/>
  <c r="V80" i="100"/>
  <c r="W80" i="100"/>
  <c r="X80" i="100"/>
  <c r="S80" i="100"/>
  <c r="R80" i="100"/>
  <c r="Q80" i="100"/>
  <c r="P80" i="100"/>
  <c r="O80" i="100"/>
  <c r="N80" i="100"/>
  <c r="M80" i="100"/>
  <c r="L80" i="100"/>
  <c r="K80" i="100"/>
  <c r="AF79" i="100"/>
  <c r="AE79" i="100"/>
  <c r="AD79" i="100"/>
  <c r="AC79" i="100"/>
  <c r="AB79" i="100"/>
  <c r="AA79" i="100"/>
  <c r="Z79" i="100"/>
  <c r="Y79" i="100"/>
  <c r="V79" i="100"/>
  <c r="W79" i="100"/>
  <c r="X79" i="100"/>
  <c r="S79" i="100"/>
  <c r="R79" i="100"/>
  <c r="Q79" i="100"/>
  <c r="P79" i="100"/>
  <c r="O79" i="100"/>
  <c r="N79" i="100"/>
  <c r="M79" i="100"/>
  <c r="L79" i="100"/>
  <c r="K79" i="100"/>
  <c r="H79" i="100"/>
  <c r="G79" i="100"/>
  <c r="AF78" i="100"/>
  <c r="AE78" i="100"/>
  <c r="AD78" i="100"/>
  <c r="AC78" i="100"/>
  <c r="AB78" i="100"/>
  <c r="AA78" i="100"/>
  <c r="Z78" i="100"/>
  <c r="Y78" i="100"/>
  <c r="V78" i="100"/>
  <c r="W78" i="100"/>
  <c r="X78" i="100"/>
  <c r="S78" i="100"/>
  <c r="R78" i="100"/>
  <c r="Q78" i="100"/>
  <c r="P78" i="100"/>
  <c r="O78" i="100"/>
  <c r="N78" i="100"/>
  <c r="M78" i="100"/>
  <c r="L78" i="100"/>
  <c r="K78" i="100"/>
  <c r="AF77" i="100"/>
  <c r="AE77" i="100"/>
  <c r="AD77" i="100"/>
  <c r="AC77" i="100"/>
  <c r="AB77" i="100"/>
  <c r="AA77" i="100"/>
  <c r="Z77" i="100"/>
  <c r="Y77" i="100"/>
  <c r="V77" i="100"/>
  <c r="W77" i="100"/>
  <c r="X77" i="100"/>
  <c r="S77" i="100"/>
  <c r="R77" i="100"/>
  <c r="Q77" i="100"/>
  <c r="P77" i="100"/>
  <c r="O77" i="100"/>
  <c r="N77" i="100"/>
  <c r="M77" i="100"/>
  <c r="L77" i="100"/>
  <c r="K77" i="100"/>
  <c r="B77" i="100"/>
  <c r="AF76" i="100"/>
  <c r="AE76" i="100"/>
  <c r="AD76" i="100"/>
  <c r="AC76" i="100"/>
  <c r="AB76" i="100"/>
  <c r="AA76" i="100"/>
  <c r="Z76" i="100"/>
  <c r="Y76" i="100"/>
  <c r="V76" i="100"/>
  <c r="W76" i="100"/>
  <c r="X76" i="100"/>
  <c r="S76" i="100"/>
  <c r="R76" i="100"/>
  <c r="Q76" i="100"/>
  <c r="P76" i="100"/>
  <c r="O76" i="100"/>
  <c r="N76" i="100"/>
  <c r="M76" i="100"/>
  <c r="L76" i="100"/>
  <c r="K76" i="100"/>
  <c r="G68" i="100"/>
  <c r="C54" i="100"/>
  <c r="C73" i="100"/>
  <c r="C55" i="100"/>
  <c r="C74" i="100"/>
  <c r="D73" i="100"/>
  <c r="H53" i="100"/>
  <c r="E72" i="100"/>
  <c r="F72" i="100"/>
  <c r="H54" i="100"/>
  <c r="E73" i="100"/>
  <c r="F73" i="100"/>
  <c r="B76" i="100"/>
  <c r="AF75" i="100"/>
  <c r="AE75" i="100"/>
  <c r="AD75" i="100"/>
  <c r="AC75" i="100"/>
  <c r="AB75" i="100"/>
  <c r="AA75" i="100"/>
  <c r="Z75" i="100"/>
  <c r="Y75" i="100"/>
  <c r="V75" i="100"/>
  <c r="W75" i="100"/>
  <c r="X75" i="100"/>
  <c r="S75" i="100"/>
  <c r="R75" i="100"/>
  <c r="Q75" i="100"/>
  <c r="P75" i="100"/>
  <c r="O75" i="100"/>
  <c r="N75" i="100"/>
  <c r="M75" i="100"/>
  <c r="L75" i="100"/>
  <c r="K75" i="100"/>
  <c r="B75" i="100"/>
  <c r="AF74" i="100"/>
  <c r="AE74" i="100"/>
  <c r="AD74" i="100"/>
  <c r="AC74" i="100"/>
  <c r="AB74" i="100"/>
  <c r="AA74" i="100"/>
  <c r="Z74" i="100"/>
  <c r="Y74" i="100"/>
  <c r="V74" i="100"/>
  <c r="W74" i="100"/>
  <c r="X74" i="100"/>
  <c r="S74" i="100"/>
  <c r="R74" i="100"/>
  <c r="Q74" i="100"/>
  <c r="P74" i="100"/>
  <c r="O74" i="100"/>
  <c r="N74" i="100"/>
  <c r="M74" i="100"/>
  <c r="L74" i="100"/>
  <c r="K74" i="100"/>
  <c r="H55" i="100"/>
  <c r="E74" i="100"/>
  <c r="B74" i="100"/>
  <c r="AF73" i="100"/>
  <c r="AE73" i="100"/>
  <c r="AD73" i="100"/>
  <c r="AC73" i="100"/>
  <c r="AB73" i="100"/>
  <c r="AA73" i="100"/>
  <c r="Z73" i="100"/>
  <c r="Y73" i="100"/>
  <c r="V73" i="100"/>
  <c r="W73" i="100"/>
  <c r="X73" i="100"/>
  <c r="S73" i="100"/>
  <c r="R73" i="100"/>
  <c r="Q73" i="100"/>
  <c r="P73" i="100"/>
  <c r="O73" i="100"/>
  <c r="N73" i="100"/>
  <c r="M73" i="100"/>
  <c r="L73" i="100"/>
  <c r="K73" i="100"/>
  <c r="B54" i="100"/>
  <c r="B73" i="100"/>
  <c r="AF72" i="100"/>
  <c r="AE72" i="100"/>
  <c r="AD72" i="100"/>
  <c r="AC72" i="100"/>
  <c r="AB72" i="100"/>
  <c r="AA72" i="100"/>
  <c r="Z72" i="100"/>
  <c r="Y72" i="100"/>
  <c r="V72" i="100"/>
  <c r="W72" i="100"/>
  <c r="X72" i="100"/>
  <c r="S72" i="100"/>
  <c r="R72" i="100"/>
  <c r="Q72" i="100"/>
  <c r="P72" i="100"/>
  <c r="O72" i="100"/>
  <c r="N72" i="100"/>
  <c r="M72" i="100"/>
  <c r="L72" i="100"/>
  <c r="K72" i="100"/>
  <c r="C53" i="100"/>
  <c r="C72" i="100"/>
  <c r="D72" i="100"/>
  <c r="B53" i="100"/>
  <c r="B72" i="100"/>
  <c r="AF71" i="100"/>
  <c r="AE71" i="100"/>
  <c r="AD71" i="100"/>
  <c r="AC71" i="100"/>
  <c r="AB71" i="100"/>
  <c r="AA71" i="100"/>
  <c r="Z71" i="100"/>
  <c r="Y71" i="100"/>
  <c r="V71" i="100"/>
  <c r="W71" i="100"/>
  <c r="X71" i="100"/>
  <c r="S71" i="100"/>
  <c r="R71" i="100"/>
  <c r="Q71" i="100"/>
  <c r="P71" i="100"/>
  <c r="O71" i="100"/>
  <c r="N71" i="100"/>
  <c r="M71" i="100"/>
  <c r="L71" i="100"/>
  <c r="K71" i="100"/>
  <c r="AF70" i="100"/>
  <c r="AE70" i="100"/>
  <c r="AD70" i="100"/>
  <c r="AC70" i="100"/>
  <c r="AB70" i="100"/>
  <c r="AA70" i="100"/>
  <c r="Z70" i="100"/>
  <c r="Y70" i="100"/>
  <c r="V70" i="100"/>
  <c r="W70" i="100"/>
  <c r="X70" i="100"/>
  <c r="S70" i="100"/>
  <c r="R70" i="100"/>
  <c r="Q70" i="100"/>
  <c r="P70" i="100"/>
  <c r="O70" i="100"/>
  <c r="N70" i="100"/>
  <c r="M70" i="100"/>
  <c r="L70" i="100"/>
  <c r="K70" i="100"/>
  <c r="G66" i="100"/>
  <c r="AF69" i="100"/>
  <c r="AE69" i="100"/>
  <c r="AD69" i="100"/>
  <c r="AC69" i="100"/>
  <c r="AB69" i="100"/>
  <c r="AA69" i="100"/>
  <c r="Z69" i="100"/>
  <c r="Y69" i="100"/>
  <c r="V69" i="100"/>
  <c r="W69" i="100"/>
  <c r="X69" i="100"/>
  <c r="S69" i="100"/>
  <c r="R69" i="100"/>
  <c r="Q69" i="100"/>
  <c r="P69" i="100"/>
  <c r="O69" i="100"/>
  <c r="N69" i="100"/>
  <c r="M69" i="100"/>
  <c r="L69" i="100"/>
  <c r="K69" i="100"/>
  <c r="AF68" i="100"/>
  <c r="AE68" i="100"/>
  <c r="AD68" i="100"/>
  <c r="AC68" i="100"/>
  <c r="AB68" i="100"/>
  <c r="AA68" i="100"/>
  <c r="Z68" i="100"/>
  <c r="Y68" i="100"/>
  <c r="V68" i="100"/>
  <c r="W68" i="100"/>
  <c r="X68" i="100"/>
  <c r="S68" i="100"/>
  <c r="R68" i="100"/>
  <c r="Q68" i="100"/>
  <c r="P68" i="100"/>
  <c r="O68" i="100"/>
  <c r="N68" i="100"/>
  <c r="M68" i="100"/>
  <c r="L68" i="100"/>
  <c r="K68" i="100"/>
  <c r="AF67" i="100"/>
  <c r="AE67" i="100"/>
  <c r="AD67" i="100"/>
  <c r="AC67" i="100"/>
  <c r="AB67" i="100"/>
  <c r="AA67" i="100"/>
  <c r="Z67" i="100"/>
  <c r="Y67" i="100"/>
  <c r="V67" i="100"/>
  <c r="W67" i="100"/>
  <c r="X67" i="100"/>
  <c r="S67" i="100"/>
  <c r="R67" i="100"/>
  <c r="Q67" i="100"/>
  <c r="P67" i="100"/>
  <c r="O67" i="100"/>
  <c r="N67" i="100"/>
  <c r="M67" i="100"/>
  <c r="L67" i="100"/>
  <c r="K67" i="100"/>
  <c r="G53" i="100"/>
  <c r="C56" i="100"/>
  <c r="B56" i="100"/>
  <c r="C57" i="100"/>
  <c r="B57" i="100"/>
  <c r="E57" i="100"/>
  <c r="G57" i="100"/>
  <c r="C58" i="100"/>
  <c r="B58" i="100"/>
  <c r="C60" i="100"/>
  <c r="B60" i="100"/>
  <c r="C61" i="100"/>
  <c r="B61" i="100"/>
  <c r="E56" i="100"/>
  <c r="G56" i="100"/>
  <c r="E58" i="100"/>
  <c r="G58" i="100"/>
  <c r="E59" i="100"/>
  <c r="G59" i="100"/>
  <c r="E60" i="100"/>
  <c r="G60" i="100"/>
  <c r="E61" i="100"/>
  <c r="G61" i="100"/>
  <c r="F53" i="100"/>
  <c r="B62" i="100"/>
  <c r="B63" i="100"/>
  <c r="B64" i="100"/>
  <c r="F54" i="100"/>
  <c r="F55" i="100"/>
  <c r="H66" i="100"/>
  <c r="H67" i="100"/>
  <c r="G67" i="100"/>
  <c r="B65" i="100"/>
  <c r="B66" i="100"/>
  <c r="F65" i="100"/>
  <c r="F66" i="100"/>
  <c r="F67" i="100"/>
  <c r="B67" i="100"/>
  <c r="AF66" i="100"/>
  <c r="AE66" i="100"/>
  <c r="AD66" i="100"/>
  <c r="AC66" i="100"/>
  <c r="AB66" i="100"/>
  <c r="AA66" i="100"/>
  <c r="Z66" i="100"/>
  <c r="Y66" i="100"/>
  <c r="V66" i="100"/>
  <c r="W66" i="100"/>
  <c r="X66" i="100"/>
  <c r="S66" i="100"/>
  <c r="R66" i="100"/>
  <c r="Q66" i="100"/>
  <c r="P66" i="100"/>
  <c r="O66" i="100"/>
  <c r="N66" i="100"/>
  <c r="M66" i="100"/>
  <c r="L66" i="100"/>
  <c r="K66" i="100"/>
  <c r="C66" i="100"/>
  <c r="AF65" i="100"/>
  <c r="AE65" i="100"/>
  <c r="AD65" i="100"/>
  <c r="AC65" i="100"/>
  <c r="AB65" i="100"/>
  <c r="AA65" i="100"/>
  <c r="Z65" i="100"/>
  <c r="Y65" i="100"/>
  <c r="V65" i="100"/>
  <c r="W65" i="100"/>
  <c r="X65" i="100"/>
  <c r="S65" i="100"/>
  <c r="R65" i="100"/>
  <c r="Q65" i="100"/>
  <c r="P65" i="100"/>
  <c r="O65" i="100"/>
  <c r="N65" i="100"/>
  <c r="M65" i="100"/>
  <c r="L65" i="100"/>
  <c r="K65" i="100"/>
  <c r="H65" i="100"/>
  <c r="G65" i="100"/>
  <c r="C65" i="100"/>
  <c r="AF64" i="100"/>
  <c r="AE64" i="100"/>
  <c r="AD64" i="100"/>
  <c r="AC64" i="100"/>
  <c r="AB64" i="100"/>
  <c r="AA64" i="100"/>
  <c r="Z64" i="100"/>
  <c r="Y64" i="100"/>
  <c r="V64" i="100"/>
  <c r="W64" i="100"/>
  <c r="X64" i="100"/>
  <c r="S64" i="100"/>
  <c r="R64" i="100"/>
  <c r="Q64" i="100"/>
  <c r="P64" i="100"/>
  <c r="O64" i="100"/>
  <c r="N64" i="100"/>
  <c r="M64" i="100"/>
  <c r="L64" i="100"/>
  <c r="K64" i="100"/>
  <c r="G64" i="100"/>
  <c r="E64" i="100"/>
  <c r="C64" i="100"/>
  <c r="AF63" i="100"/>
  <c r="AE63" i="100"/>
  <c r="AD63" i="100"/>
  <c r="AC63" i="100"/>
  <c r="AB63" i="100"/>
  <c r="AA63" i="100"/>
  <c r="Z63" i="100"/>
  <c r="Y63" i="100"/>
  <c r="V63" i="100"/>
  <c r="W63" i="100"/>
  <c r="X63" i="100"/>
  <c r="S63" i="100"/>
  <c r="R63" i="100"/>
  <c r="Q63" i="100"/>
  <c r="P63" i="100"/>
  <c r="O63" i="100"/>
  <c r="N63" i="100"/>
  <c r="M63" i="100"/>
  <c r="L63" i="100"/>
  <c r="K63" i="100"/>
  <c r="D53" i="100"/>
  <c r="E53" i="100"/>
  <c r="D54" i="100"/>
  <c r="E54" i="100"/>
  <c r="D55" i="100"/>
  <c r="E55" i="100"/>
  <c r="D63" i="100"/>
  <c r="C63" i="100"/>
  <c r="AF62" i="100"/>
  <c r="AE62" i="100"/>
  <c r="AD62" i="100"/>
  <c r="AC62" i="100"/>
  <c r="AB62" i="100"/>
  <c r="AA62" i="100"/>
  <c r="Z62" i="100"/>
  <c r="Y62" i="100"/>
  <c r="V62" i="100"/>
  <c r="W62" i="100"/>
  <c r="X62" i="100"/>
  <c r="S62" i="100"/>
  <c r="R62" i="100"/>
  <c r="Q62" i="100"/>
  <c r="P62" i="100"/>
  <c r="O62" i="100"/>
  <c r="N62" i="100"/>
  <c r="M62" i="100"/>
  <c r="L62" i="100"/>
  <c r="K62" i="100"/>
  <c r="AF61" i="100"/>
  <c r="AE61" i="100"/>
  <c r="AD61" i="100"/>
  <c r="AC61" i="100"/>
  <c r="AB61" i="100"/>
  <c r="AA61" i="100"/>
  <c r="Z61" i="100"/>
  <c r="Y61" i="100"/>
  <c r="V61" i="100"/>
  <c r="W61" i="100"/>
  <c r="X61" i="100"/>
  <c r="S61" i="100"/>
  <c r="R61" i="100"/>
  <c r="Q61" i="100"/>
  <c r="P61" i="100"/>
  <c r="O61" i="100"/>
  <c r="N61" i="100"/>
  <c r="M61" i="100"/>
  <c r="L61" i="100"/>
  <c r="K61" i="100"/>
  <c r="H61" i="100"/>
  <c r="AF60" i="100"/>
  <c r="AE60" i="100"/>
  <c r="AD60" i="100"/>
  <c r="AC60" i="100"/>
  <c r="AB60" i="100"/>
  <c r="AA60" i="100"/>
  <c r="Z60" i="100"/>
  <c r="Y60" i="100"/>
  <c r="V60" i="100"/>
  <c r="W60" i="100"/>
  <c r="X60" i="100"/>
  <c r="S60" i="100"/>
  <c r="R60" i="100"/>
  <c r="Q60" i="100"/>
  <c r="P60" i="100"/>
  <c r="O60" i="100"/>
  <c r="N60" i="100"/>
  <c r="M60" i="100"/>
  <c r="L60" i="100"/>
  <c r="K60" i="100"/>
  <c r="H60" i="100"/>
  <c r="AF59" i="100"/>
  <c r="AE59" i="100"/>
  <c r="AD59" i="100"/>
  <c r="AC59" i="100"/>
  <c r="AB59" i="100"/>
  <c r="AA59" i="100"/>
  <c r="Z59" i="100"/>
  <c r="Y59" i="100"/>
  <c r="V59" i="100"/>
  <c r="W59" i="100"/>
  <c r="X59" i="100"/>
  <c r="S59" i="100"/>
  <c r="R59" i="100"/>
  <c r="Q59" i="100"/>
  <c r="P59" i="100"/>
  <c r="O59" i="100"/>
  <c r="N59" i="100"/>
  <c r="M59" i="100"/>
  <c r="L59" i="100"/>
  <c r="K59" i="100"/>
  <c r="H59" i="100"/>
  <c r="AF58" i="100"/>
  <c r="AE58" i="100"/>
  <c r="AD58" i="100"/>
  <c r="AC58" i="100"/>
  <c r="AB58" i="100"/>
  <c r="AA58" i="100"/>
  <c r="Z58" i="100"/>
  <c r="Y58" i="100"/>
  <c r="V58" i="100"/>
  <c r="W58" i="100"/>
  <c r="X58" i="100"/>
  <c r="S58" i="100"/>
  <c r="R58" i="100"/>
  <c r="Q58" i="100"/>
  <c r="P58" i="100"/>
  <c r="O58" i="100"/>
  <c r="N58" i="100"/>
  <c r="M58" i="100"/>
  <c r="L58" i="100"/>
  <c r="K58" i="100"/>
  <c r="H58" i="100"/>
  <c r="AF57" i="100"/>
  <c r="AE57" i="100"/>
  <c r="AD57" i="100"/>
  <c r="AC57" i="100"/>
  <c r="AB57" i="100"/>
  <c r="AA57" i="100"/>
  <c r="Z57" i="100"/>
  <c r="Y57" i="100"/>
  <c r="V57" i="100"/>
  <c r="W57" i="100"/>
  <c r="X57" i="100"/>
  <c r="S57" i="100"/>
  <c r="R57" i="100"/>
  <c r="Q57" i="100"/>
  <c r="P57" i="100"/>
  <c r="O57" i="100"/>
  <c r="N57" i="100"/>
  <c r="M57" i="100"/>
  <c r="L57" i="100"/>
  <c r="K57" i="100"/>
  <c r="H57" i="100"/>
  <c r="AF56" i="100"/>
  <c r="AE56" i="100"/>
  <c r="AD56" i="100"/>
  <c r="AC56" i="100"/>
  <c r="AB56" i="100"/>
  <c r="AA56" i="100"/>
  <c r="Z56" i="100"/>
  <c r="Y56" i="100"/>
  <c r="V56" i="100"/>
  <c r="W56" i="100"/>
  <c r="X56" i="100"/>
  <c r="S56" i="100"/>
  <c r="R56" i="100"/>
  <c r="Q56" i="100"/>
  <c r="P56" i="100"/>
  <c r="O56" i="100"/>
  <c r="N56" i="100"/>
  <c r="M56" i="100"/>
  <c r="L56" i="100"/>
  <c r="K56" i="100"/>
  <c r="H56" i="100"/>
  <c r="AF55" i="100"/>
  <c r="AE55" i="100"/>
  <c r="AD55" i="100"/>
  <c r="AC55" i="100"/>
  <c r="AB55" i="100"/>
  <c r="AA55" i="100"/>
  <c r="Z55" i="100"/>
  <c r="Y55" i="100"/>
  <c r="V55" i="100"/>
  <c r="W55" i="100"/>
  <c r="X55" i="100"/>
  <c r="S55" i="100"/>
  <c r="R55" i="100"/>
  <c r="Q55" i="100"/>
  <c r="P55" i="100"/>
  <c r="O55" i="100"/>
  <c r="N55" i="100"/>
  <c r="M55" i="100"/>
  <c r="L55" i="100"/>
  <c r="K55" i="100"/>
  <c r="AF54" i="100"/>
  <c r="AE54" i="100"/>
  <c r="AD54" i="100"/>
  <c r="AC54" i="100"/>
  <c r="AB54" i="100"/>
  <c r="AA54" i="100"/>
  <c r="Z54" i="100"/>
  <c r="Y54" i="100"/>
  <c r="V54" i="100"/>
  <c r="W54" i="100"/>
  <c r="X54" i="100"/>
  <c r="S54" i="100"/>
  <c r="R54" i="100"/>
  <c r="Q54" i="100"/>
  <c r="P54" i="100"/>
  <c r="O54" i="100"/>
  <c r="N54" i="100"/>
  <c r="M54" i="100"/>
  <c r="L54" i="100"/>
  <c r="K54" i="100"/>
  <c r="AF53" i="100"/>
  <c r="AE53" i="100"/>
  <c r="AD53" i="100"/>
  <c r="AC53" i="100"/>
  <c r="AB53" i="100"/>
  <c r="AA53" i="100"/>
  <c r="Z53" i="100"/>
  <c r="Y53" i="100"/>
  <c r="V53" i="100"/>
  <c r="W53" i="100"/>
  <c r="X53" i="100"/>
  <c r="S53" i="100"/>
  <c r="R53" i="100"/>
  <c r="Q53" i="100"/>
  <c r="P53" i="100"/>
  <c r="O53" i="100"/>
  <c r="N53" i="100"/>
  <c r="M53" i="100"/>
  <c r="L53" i="100"/>
  <c r="K53" i="100"/>
  <c r="Y52" i="100"/>
  <c r="Z52" i="100"/>
  <c r="AA52" i="100"/>
  <c r="AB52" i="100"/>
  <c r="AC52" i="100"/>
  <c r="AD52" i="100"/>
  <c r="AE52" i="100"/>
  <c r="AF52" i="100"/>
  <c r="V52" i="100"/>
  <c r="W52" i="100"/>
  <c r="X52" i="100"/>
  <c r="S52" i="100"/>
  <c r="AG52" i="100"/>
  <c r="R52" i="100"/>
  <c r="Q52" i="100"/>
  <c r="P52" i="100"/>
  <c r="O52" i="100"/>
  <c r="N52" i="100"/>
  <c r="M52" i="100"/>
  <c r="L52" i="100"/>
  <c r="K52" i="100"/>
  <c r="B51" i="100"/>
  <c r="A51" i="99"/>
  <c r="B101" i="99"/>
  <c r="B96" i="99"/>
  <c r="B97" i="99"/>
  <c r="B98" i="99"/>
  <c r="B99" i="99"/>
  <c r="B100" i="99"/>
  <c r="D101" i="99"/>
  <c r="E101" i="99"/>
  <c r="B94" i="99"/>
  <c r="C101" i="99"/>
  <c r="F101" i="99"/>
  <c r="D100" i="99"/>
  <c r="E100" i="99"/>
  <c r="C100" i="99"/>
  <c r="F100" i="99"/>
  <c r="D99" i="99"/>
  <c r="E99" i="99"/>
  <c r="C99" i="99"/>
  <c r="F99" i="99"/>
  <c r="D98" i="99"/>
  <c r="E98" i="99"/>
  <c r="C98" i="99"/>
  <c r="F98" i="99"/>
  <c r="D97" i="99"/>
  <c r="E97" i="99"/>
  <c r="C97" i="99"/>
  <c r="F97" i="99"/>
  <c r="D96" i="99"/>
  <c r="E96" i="99"/>
  <c r="C96" i="99"/>
  <c r="F96" i="99"/>
  <c r="G96" i="99"/>
  <c r="B95" i="99"/>
  <c r="C77" i="99"/>
  <c r="E77" i="99"/>
  <c r="F77" i="99"/>
  <c r="G77" i="99"/>
  <c r="D77" i="99"/>
  <c r="B79" i="99"/>
  <c r="H77" i="99"/>
  <c r="B78" i="99"/>
  <c r="C78" i="99"/>
  <c r="C79" i="99"/>
  <c r="D79" i="99"/>
  <c r="D80" i="99"/>
  <c r="B81" i="99"/>
  <c r="B80" i="99"/>
  <c r="C80" i="99"/>
  <c r="C81" i="99"/>
  <c r="D81" i="99"/>
  <c r="B83" i="99"/>
  <c r="B82" i="99"/>
  <c r="C82" i="99"/>
  <c r="C83" i="99"/>
  <c r="D83" i="99"/>
  <c r="B85" i="99"/>
  <c r="B84" i="99"/>
  <c r="C84" i="99"/>
  <c r="C85" i="99"/>
  <c r="D85" i="99"/>
  <c r="B87" i="99"/>
  <c r="B86" i="99"/>
  <c r="C86" i="99"/>
  <c r="C87" i="99"/>
  <c r="D87" i="99"/>
  <c r="D92" i="99"/>
  <c r="B89" i="99"/>
  <c r="B88" i="99"/>
  <c r="C88" i="99"/>
  <c r="C89" i="99"/>
  <c r="D89" i="99"/>
  <c r="B91" i="99"/>
  <c r="B90" i="99"/>
  <c r="C90" i="99"/>
  <c r="C91" i="99"/>
  <c r="D91" i="99"/>
  <c r="E92" i="99"/>
  <c r="C92" i="99"/>
  <c r="F92" i="99"/>
  <c r="S91" i="99"/>
  <c r="R91" i="99"/>
  <c r="Q91" i="99"/>
  <c r="P91" i="99"/>
  <c r="O91" i="99"/>
  <c r="N91" i="99"/>
  <c r="M91" i="99"/>
  <c r="L91" i="99"/>
  <c r="K91" i="99"/>
  <c r="H91" i="99"/>
  <c r="G91" i="99"/>
  <c r="S90" i="99"/>
  <c r="R90" i="99"/>
  <c r="Q90" i="99"/>
  <c r="P90" i="99"/>
  <c r="O90" i="99"/>
  <c r="N90" i="99"/>
  <c r="M90" i="99"/>
  <c r="L90" i="99"/>
  <c r="K90" i="99"/>
  <c r="S89" i="99"/>
  <c r="R89" i="99"/>
  <c r="Q89" i="99"/>
  <c r="P89" i="99"/>
  <c r="O89" i="99"/>
  <c r="N89" i="99"/>
  <c r="M89" i="99"/>
  <c r="L89" i="99"/>
  <c r="K89" i="99"/>
  <c r="H89" i="99"/>
  <c r="H88" i="99"/>
  <c r="G89" i="99"/>
  <c r="S88" i="99"/>
  <c r="R88" i="99"/>
  <c r="Q88" i="99"/>
  <c r="P88" i="99"/>
  <c r="O88" i="99"/>
  <c r="N88" i="99"/>
  <c r="M88" i="99"/>
  <c r="L88" i="99"/>
  <c r="K88" i="99"/>
  <c r="S87" i="99"/>
  <c r="R87" i="99"/>
  <c r="Q87" i="99"/>
  <c r="P87" i="99"/>
  <c r="O87" i="99"/>
  <c r="N87" i="99"/>
  <c r="M87" i="99"/>
  <c r="L87" i="99"/>
  <c r="K87" i="99"/>
  <c r="H87" i="99"/>
  <c r="G87" i="99"/>
  <c r="S86" i="99"/>
  <c r="R86" i="99"/>
  <c r="Q86" i="99"/>
  <c r="P86" i="99"/>
  <c r="O86" i="99"/>
  <c r="N86" i="99"/>
  <c r="M86" i="99"/>
  <c r="L86" i="99"/>
  <c r="K86" i="99"/>
  <c r="S85" i="99"/>
  <c r="R85" i="99"/>
  <c r="Q85" i="99"/>
  <c r="P85" i="99"/>
  <c r="O85" i="99"/>
  <c r="N85" i="99"/>
  <c r="M85" i="99"/>
  <c r="L85" i="99"/>
  <c r="K85" i="99"/>
  <c r="H85" i="99"/>
  <c r="E85" i="99"/>
  <c r="G85" i="99"/>
  <c r="S84" i="99"/>
  <c r="R84" i="99"/>
  <c r="Q84" i="99"/>
  <c r="P84" i="99"/>
  <c r="O84" i="99"/>
  <c r="N84" i="99"/>
  <c r="M84" i="99"/>
  <c r="L84" i="99"/>
  <c r="K84" i="99"/>
  <c r="S83" i="99"/>
  <c r="R83" i="99"/>
  <c r="Q83" i="99"/>
  <c r="P83" i="99"/>
  <c r="O83" i="99"/>
  <c r="N83" i="99"/>
  <c r="M83" i="99"/>
  <c r="L83" i="99"/>
  <c r="K83" i="99"/>
  <c r="H83" i="99"/>
  <c r="G83" i="99"/>
  <c r="S82" i="99"/>
  <c r="R82" i="99"/>
  <c r="Q82" i="99"/>
  <c r="P82" i="99"/>
  <c r="O82" i="99"/>
  <c r="N82" i="99"/>
  <c r="M82" i="99"/>
  <c r="L82" i="99"/>
  <c r="K82" i="99"/>
  <c r="S81" i="99"/>
  <c r="R81" i="99"/>
  <c r="Q81" i="99"/>
  <c r="P81" i="99"/>
  <c r="O81" i="99"/>
  <c r="N81" i="99"/>
  <c r="M81" i="99"/>
  <c r="L81" i="99"/>
  <c r="K81" i="99"/>
  <c r="H81" i="99"/>
  <c r="G81" i="99"/>
  <c r="H63" i="99"/>
  <c r="AF80" i="99"/>
  <c r="AE80" i="99"/>
  <c r="AD80" i="99"/>
  <c r="AC80" i="99"/>
  <c r="AB80" i="99"/>
  <c r="AA80" i="99"/>
  <c r="Z80" i="99"/>
  <c r="Y80" i="99"/>
  <c r="V80" i="99"/>
  <c r="W80" i="99"/>
  <c r="X80" i="99"/>
  <c r="S80" i="99"/>
  <c r="R80" i="99"/>
  <c r="Q80" i="99"/>
  <c r="P80" i="99"/>
  <c r="O80" i="99"/>
  <c r="N80" i="99"/>
  <c r="M80" i="99"/>
  <c r="L80" i="99"/>
  <c r="K80" i="99"/>
  <c r="AF79" i="99"/>
  <c r="AE79" i="99"/>
  <c r="AD79" i="99"/>
  <c r="AC79" i="99"/>
  <c r="AB79" i="99"/>
  <c r="AA79" i="99"/>
  <c r="Z79" i="99"/>
  <c r="Y79" i="99"/>
  <c r="V79" i="99"/>
  <c r="W79" i="99"/>
  <c r="X79" i="99"/>
  <c r="S79" i="99"/>
  <c r="R79" i="99"/>
  <c r="Q79" i="99"/>
  <c r="P79" i="99"/>
  <c r="O79" i="99"/>
  <c r="N79" i="99"/>
  <c r="M79" i="99"/>
  <c r="L79" i="99"/>
  <c r="K79" i="99"/>
  <c r="H79" i="99"/>
  <c r="G79" i="99"/>
  <c r="AF78" i="99"/>
  <c r="AE78" i="99"/>
  <c r="AD78" i="99"/>
  <c r="AC78" i="99"/>
  <c r="AB78" i="99"/>
  <c r="AA78" i="99"/>
  <c r="Z78" i="99"/>
  <c r="Y78" i="99"/>
  <c r="V78" i="99"/>
  <c r="W78" i="99"/>
  <c r="X78" i="99"/>
  <c r="S78" i="99"/>
  <c r="R78" i="99"/>
  <c r="Q78" i="99"/>
  <c r="P78" i="99"/>
  <c r="O78" i="99"/>
  <c r="N78" i="99"/>
  <c r="M78" i="99"/>
  <c r="L78" i="99"/>
  <c r="K78" i="99"/>
  <c r="AF77" i="99"/>
  <c r="AE77" i="99"/>
  <c r="AD77" i="99"/>
  <c r="AC77" i="99"/>
  <c r="AB77" i="99"/>
  <c r="AA77" i="99"/>
  <c r="Z77" i="99"/>
  <c r="Y77" i="99"/>
  <c r="V77" i="99"/>
  <c r="W77" i="99"/>
  <c r="X77" i="99"/>
  <c r="S77" i="99"/>
  <c r="R77" i="99"/>
  <c r="Q77" i="99"/>
  <c r="P77" i="99"/>
  <c r="O77" i="99"/>
  <c r="N77" i="99"/>
  <c r="M77" i="99"/>
  <c r="L77" i="99"/>
  <c r="K77" i="99"/>
  <c r="B77" i="99"/>
  <c r="AF76" i="99"/>
  <c r="AE76" i="99"/>
  <c r="AD76" i="99"/>
  <c r="AC76" i="99"/>
  <c r="AB76" i="99"/>
  <c r="AA76" i="99"/>
  <c r="Z76" i="99"/>
  <c r="Y76" i="99"/>
  <c r="V76" i="99"/>
  <c r="W76" i="99"/>
  <c r="X76" i="99"/>
  <c r="S76" i="99"/>
  <c r="R76" i="99"/>
  <c r="Q76" i="99"/>
  <c r="P76" i="99"/>
  <c r="O76" i="99"/>
  <c r="N76" i="99"/>
  <c r="M76" i="99"/>
  <c r="L76" i="99"/>
  <c r="K76" i="99"/>
  <c r="G68" i="99"/>
  <c r="C54" i="99"/>
  <c r="C73" i="99"/>
  <c r="C55" i="99"/>
  <c r="C74" i="99"/>
  <c r="D73" i="99"/>
  <c r="H53" i="99"/>
  <c r="E72" i="99"/>
  <c r="F72" i="99"/>
  <c r="H54" i="99"/>
  <c r="E73" i="99"/>
  <c r="F73" i="99"/>
  <c r="B76" i="99"/>
  <c r="AF75" i="99"/>
  <c r="AE75" i="99"/>
  <c r="AD75" i="99"/>
  <c r="AC75" i="99"/>
  <c r="AB75" i="99"/>
  <c r="AA75" i="99"/>
  <c r="Z75" i="99"/>
  <c r="Y75" i="99"/>
  <c r="V75" i="99"/>
  <c r="W75" i="99"/>
  <c r="X75" i="99"/>
  <c r="S75" i="99"/>
  <c r="R75" i="99"/>
  <c r="Q75" i="99"/>
  <c r="P75" i="99"/>
  <c r="O75" i="99"/>
  <c r="N75" i="99"/>
  <c r="M75" i="99"/>
  <c r="L75" i="99"/>
  <c r="K75" i="99"/>
  <c r="B75" i="99"/>
  <c r="AF74" i="99"/>
  <c r="AE74" i="99"/>
  <c r="AD74" i="99"/>
  <c r="AC74" i="99"/>
  <c r="AB74" i="99"/>
  <c r="AA74" i="99"/>
  <c r="Z74" i="99"/>
  <c r="Y74" i="99"/>
  <c r="V74" i="99"/>
  <c r="W74" i="99"/>
  <c r="X74" i="99"/>
  <c r="S74" i="99"/>
  <c r="R74" i="99"/>
  <c r="Q74" i="99"/>
  <c r="P74" i="99"/>
  <c r="O74" i="99"/>
  <c r="N74" i="99"/>
  <c r="M74" i="99"/>
  <c r="L74" i="99"/>
  <c r="K74" i="99"/>
  <c r="H55" i="99"/>
  <c r="E74" i="99"/>
  <c r="B55" i="99"/>
  <c r="B74" i="99"/>
  <c r="AF73" i="99"/>
  <c r="AE73" i="99"/>
  <c r="AD73" i="99"/>
  <c r="AC73" i="99"/>
  <c r="AB73" i="99"/>
  <c r="AA73" i="99"/>
  <c r="Z73" i="99"/>
  <c r="Y73" i="99"/>
  <c r="V73" i="99"/>
  <c r="W73" i="99"/>
  <c r="X73" i="99"/>
  <c r="S73" i="99"/>
  <c r="R73" i="99"/>
  <c r="Q73" i="99"/>
  <c r="P73" i="99"/>
  <c r="O73" i="99"/>
  <c r="N73" i="99"/>
  <c r="M73" i="99"/>
  <c r="L73" i="99"/>
  <c r="K73" i="99"/>
  <c r="B54" i="99"/>
  <c r="B73" i="99"/>
  <c r="AF72" i="99"/>
  <c r="AE72" i="99"/>
  <c r="AD72" i="99"/>
  <c r="AC72" i="99"/>
  <c r="AB72" i="99"/>
  <c r="AA72" i="99"/>
  <c r="Z72" i="99"/>
  <c r="Y72" i="99"/>
  <c r="V72" i="99"/>
  <c r="W72" i="99"/>
  <c r="X72" i="99"/>
  <c r="S72" i="99"/>
  <c r="R72" i="99"/>
  <c r="Q72" i="99"/>
  <c r="P72" i="99"/>
  <c r="O72" i="99"/>
  <c r="N72" i="99"/>
  <c r="M72" i="99"/>
  <c r="L72" i="99"/>
  <c r="K72" i="99"/>
  <c r="C53" i="99"/>
  <c r="C72" i="99"/>
  <c r="D72" i="99"/>
  <c r="B53" i="99"/>
  <c r="B72" i="99"/>
  <c r="AF71" i="99"/>
  <c r="AE71" i="99"/>
  <c r="AD71" i="99"/>
  <c r="AC71" i="99"/>
  <c r="AB71" i="99"/>
  <c r="AA71" i="99"/>
  <c r="Z71" i="99"/>
  <c r="Y71" i="99"/>
  <c r="V71" i="99"/>
  <c r="W71" i="99"/>
  <c r="X71" i="99"/>
  <c r="S71" i="99"/>
  <c r="R71" i="99"/>
  <c r="Q71" i="99"/>
  <c r="P71" i="99"/>
  <c r="O71" i="99"/>
  <c r="N71" i="99"/>
  <c r="M71" i="99"/>
  <c r="L71" i="99"/>
  <c r="K71" i="99"/>
  <c r="AF70" i="99"/>
  <c r="AE70" i="99"/>
  <c r="AD70" i="99"/>
  <c r="AC70" i="99"/>
  <c r="AB70" i="99"/>
  <c r="AA70" i="99"/>
  <c r="Z70" i="99"/>
  <c r="Y70" i="99"/>
  <c r="V70" i="99"/>
  <c r="W70" i="99"/>
  <c r="X70" i="99"/>
  <c r="S70" i="99"/>
  <c r="R70" i="99"/>
  <c r="Q70" i="99"/>
  <c r="P70" i="99"/>
  <c r="O70" i="99"/>
  <c r="N70" i="99"/>
  <c r="M70" i="99"/>
  <c r="L70" i="99"/>
  <c r="K70" i="99"/>
  <c r="G66" i="99"/>
  <c r="AF69" i="99"/>
  <c r="AE69" i="99"/>
  <c r="AD69" i="99"/>
  <c r="AC69" i="99"/>
  <c r="AB69" i="99"/>
  <c r="AA69" i="99"/>
  <c r="Z69" i="99"/>
  <c r="Y69" i="99"/>
  <c r="V69" i="99"/>
  <c r="W69" i="99"/>
  <c r="X69" i="99"/>
  <c r="S69" i="99"/>
  <c r="R69" i="99"/>
  <c r="Q69" i="99"/>
  <c r="P69" i="99"/>
  <c r="O69" i="99"/>
  <c r="N69" i="99"/>
  <c r="M69" i="99"/>
  <c r="L69" i="99"/>
  <c r="K69" i="99"/>
  <c r="AF68" i="99"/>
  <c r="AE68" i="99"/>
  <c r="AD68" i="99"/>
  <c r="AC68" i="99"/>
  <c r="AB68" i="99"/>
  <c r="AA68" i="99"/>
  <c r="Z68" i="99"/>
  <c r="Y68" i="99"/>
  <c r="V68" i="99"/>
  <c r="W68" i="99"/>
  <c r="X68" i="99"/>
  <c r="S68" i="99"/>
  <c r="R68" i="99"/>
  <c r="Q68" i="99"/>
  <c r="P68" i="99"/>
  <c r="O68" i="99"/>
  <c r="N68" i="99"/>
  <c r="M68" i="99"/>
  <c r="L68" i="99"/>
  <c r="K68" i="99"/>
  <c r="AF67" i="99"/>
  <c r="AE67" i="99"/>
  <c r="AD67" i="99"/>
  <c r="AC67" i="99"/>
  <c r="AB67" i="99"/>
  <c r="AA67" i="99"/>
  <c r="Z67" i="99"/>
  <c r="Y67" i="99"/>
  <c r="V67" i="99"/>
  <c r="W67" i="99"/>
  <c r="X67" i="99"/>
  <c r="S67" i="99"/>
  <c r="R67" i="99"/>
  <c r="Q67" i="99"/>
  <c r="P67" i="99"/>
  <c r="O67" i="99"/>
  <c r="N67" i="99"/>
  <c r="M67" i="99"/>
  <c r="L67" i="99"/>
  <c r="K67" i="99"/>
  <c r="G53" i="99"/>
  <c r="C56" i="99"/>
  <c r="B56" i="99"/>
  <c r="E56" i="99"/>
  <c r="G56" i="99"/>
  <c r="C57" i="99"/>
  <c r="B57" i="99"/>
  <c r="C58" i="99"/>
  <c r="B58" i="99"/>
  <c r="C59" i="99"/>
  <c r="B59" i="99"/>
  <c r="C60" i="99"/>
  <c r="B60" i="99"/>
  <c r="C61" i="99"/>
  <c r="B61" i="99"/>
  <c r="E57" i="99"/>
  <c r="G57" i="99"/>
  <c r="E58" i="99"/>
  <c r="G58" i="99"/>
  <c r="E59" i="99"/>
  <c r="G59" i="99"/>
  <c r="E60" i="99"/>
  <c r="G60" i="99"/>
  <c r="E61" i="99"/>
  <c r="G61" i="99"/>
  <c r="F53" i="99"/>
  <c r="B62" i="99"/>
  <c r="B63" i="99"/>
  <c r="B64" i="99"/>
  <c r="F54" i="99"/>
  <c r="F55" i="99"/>
  <c r="H66" i="99"/>
  <c r="H67" i="99"/>
  <c r="G67" i="99"/>
  <c r="B65" i="99"/>
  <c r="B66" i="99"/>
  <c r="F65" i="99"/>
  <c r="F66" i="99"/>
  <c r="F67" i="99"/>
  <c r="B67" i="99"/>
  <c r="AF66" i="99"/>
  <c r="AE66" i="99"/>
  <c r="AD66" i="99"/>
  <c r="AC66" i="99"/>
  <c r="AB66" i="99"/>
  <c r="AA66" i="99"/>
  <c r="Z66" i="99"/>
  <c r="Y66" i="99"/>
  <c r="V66" i="99"/>
  <c r="W66" i="99"/>
  <c r="X66" i="99"/>
  <c r="S66" i="99"/>
  <c r="R66" i="99"/>
  <c r="Q66" i="99"/>
  <c r="P66" i="99"/>
  <c r="O66" i="99"/>
  <c r="N66" i="99"/>
  <c r="M66" i="99"/>
  <c r="L66" i="99"/>
  <c r="K66" i="99"/>
  <c r="C66" i="99"/>
  <c r="AF65" i="99"/>
  <c r="AE65" i="99"/>
  <c r="AD65" i="99"/>
  <c r="AC65" i="99"/>
  <c r="AB65" i="99"/>
  <c r="AA65" i="99"/>
  <c r="Z65" i="99"/>
  <c r="Y65" i="99"/>
  <c r="V65" i="99"/>
  <c r="W65" i="99"/>
  <c r="X65" i="99"/>
  <c r="S65" i="99"/>
  <c r="R65" i="99"/>
  <c r="Q65" i="99"/>
  <c r="P65" i="99"/>
  <c r="O65" i="99"/>
  <c r="N65" i="99"/>
  <c r="M65" i="99"/>
  <c r="L65" i="99"/>
  <c r="K65" i="99"/>
  <c r="H65" i="99"/>
  <c r="G65" i="99"/>
  <c r="C65" i="99"/>
  <c r="AF64" i="99"/>
  <c r="AE64" i="99"/>
  <c r="AD64" i="99"/>
  <c r="AC64" i="99"/>
  <c r="AB64" i="99"/>
  <c r="AA64" i="99"/>
  <c r="Z64" i="99"/>
  <c r="Y64" i="99"/>
  <c r="V64" i="99"/>
  <c r="W64" i="99"/>
  <c r="X64" i="99"/>
  <c r="S64" i="99"/>
  <c r="R64" i="99"/>
  <c r="Q64" i="99"/>
  <c r="P64" i="99"/>
  <c r="O64" i="99"/>
  <c r="N64" i="99"/>
  <c r="M64" i="99"/>
  <c r="L64" i="99"/>
  <c r="K64" i="99"/>
  <c r="G64" i="99"/>
  <c r="E64" i="99"/>
  <c r="C64" i="99"/>
  <c r="AF63" i="99"/>
  <c r="AE63" i="99"/>
  <c r="AD63" i="99"/>
  <c r="AC63" i="99"/>
  <c r="AB63" i="99"/>
  <c r="AA63" i="99"/>
  <c r="Z63" i="99"/>
  <c r="Y63" i="99"/>
  <c r="V63" i="99"/>
  <c r="W63" i="99"/>
  <c r="X63" i="99"/>
  <c r="S63" i="99"/>
  <c r="R63" i="99"/>
  <c r="Q63" i="99"/>
  <c r="P63" i="99"/>
  <c r="O63" i="99"/>
  <c r="N63" i="99"/>
  <c r="M63" i="99"/>
  <c r="L63" i="99"/>
  <c r="K63" i="99"/>
  <c r="D63" i="99"/>
  <c r="C63" i="99"/>
  <c r="AF62" i="99"/>
  <c r="AE62" i="99"/>
  <c r="AD62" i="99"/>
  <c r="AC62" i="99"/>
  <c r="AB62" i="99"/>
  <c r="AA62" i="99"/>
  <c r="Z62" i="99"/>
  <c r="Y62" i="99"/>
  <c r="V62" i="99"/>
  <c r="W62" i="99"/>
  <c r="X62" i="99"/>
  <c r="S62" i="99"/>
  <c r="R62" i="99"/>
  <c r="Q62" i="99"/>
  <c r="P62" i="99"/>
  <c r="O62" i="99"/>
  <c r="N62" i="99"/>
  <c r="M62" i="99"/>
  <c r="L62" i="99"/>
  <c r="K62" i="99"/>
  <c r="AF61" i="99"/>
  <c r="AE61" i="99"/>
  <c r="AD61" i="99"/>
  <c r="AC61" i="99"/>
  <c r="AB61" i="99"/>
  <c r="AA61" i="99"/>
  <c r="Z61" i="99"/>
  <c r="Y61" i="99"/>
  <c r="V61" i="99"/>
  <c r="W61" i="99"/>
  <c r="X61" i="99"/>
  <c r="S61" i="99"/>
  <c r="R61" i="99"/>
  <c r="Q61" i="99"/>
  <c r="P61" i="99"/>
  <c r="O61" i="99"/>
  <c r="N61" i="99"/>
  <c r="M61" i="99"/>
  <c r="L61" i="99"/>
  <c r="K61" i="99"/>
  <c r="H61" i="99"/>
  <c r="AF60" i="99"/>
  <c r="AE60" i="99"/>
  <c r="AD60" i="99"/>
  <c r="AC60" i="99"/>
  <c r="AB60" i="99"/>
  <c r="AA60" i="99"/>
  <c r="Z60" i="99"/>
  <c r="Y60" i="99"/>
  <c r="V60" i="99"/>
  <c r="W60" i="99"/>
  <c r="X60" i="99"/>
  <c r="S60" i="99"/>
  <c r="R60" i="99"/>
  <c r="Q60" i="99"/>
  <c r="P60" i="99"/>
  <c r="O60" i="99"/>
  <c r="N60" i="99"/>
  <c r="M60" i="99"/>
  <c r="L60" i="99"/>
  <c r="K60" i="99"/>
  <c r="H60" i="99"/>
  <c r="AF59" i="99"/>
  <c r="AE59" i="99"/>
  <c r="AD59" i="99"/>
  <c r="AC59" i="99"/>
  <c r="AB59" i="99"/>
  <c r="AA59" i="99"/>
  <c r="Z59" i="99"/>
  <c r="Y59" i="99"/>
  <c r="V59" i="99"/>
  <c r="W59" i="99"/>
  <c r="X59" i="99"/>
  <c r="S59" i="99"/>
  <c r="R59" i="99"/>
  <c r="Q59" i="99"/>
  <c r="P59" i="99"/>
  <c r="O59" i="99"/>
  <c r="N59" i="99"/>
  <c r="M59" i="99"/>
  <c r="L59" i="99"/>
  <c r="K59" i="99"/>
  <c r="H59" i="99"/>
  <c r="AF58" i="99"/>
  <c r="AE58" i="99"/>
  <c r="AD58" i="99"/>
  <c r="AC58" i="99"/>
  <c r="AB58" i="99"/>
  <c r="AA58" i="99"/>
  <c r="Z58" i="99"/>
  <c r="Y58" i="99"/>
  <c r="V58" i="99"/>
  <c r="W58" i="99"/>
  <c r="X58" i="99"/>
  <c r="S58" i="99"/>
  <c r="R58" i="99"/>
  <c r="Q58" i="99"/>
  <c r="P58" i="99"/>
  <c r="O58" i="99"/>
  <c r="N58" i="99"/>
  <c r="M58" i="99"/>
  <c r="L58" i="99"/>
  <c r="K58" i="99"/>
  <c r="H58" i="99"/>
  <c r="AF57" i="99"/>
  <c r="AE57" i="99"/>
  <c r="AD57" i="99"/>
  <c r="AC57" i="99"/>
  <c r="AB57" i="99"/>
  <c r="AA57" i="99"/>
  <c r="Z57" i="99"/>
  <c r="Y57" i="99"/>
  <c r="V57" i="99"/>
  <c r="W57" i="99"/>
  <c r="X57" i="99"/>
  <c r="S57" i="99"/>
  <c r="R57" i="99"/>
  <c r="Q57" i="99"/>
  <c r="P57" i="99"/>
  <c r="O57" i="99"/>
  <c r="N57" i="99"/>
  <c r="M57" i="99"/>
  <c r="L57" i="99"/>
  <c r="K57" i="99"/>
  <c r="H57" i="99"/>
  <c r="AF56" i="99"/>
  <c r="AE56" i="99"/>
  <c r="AD56" i="99"/>
  <c r="AC56" i="99"/>
  <c r="AB56" i="99"/>
  <c r="AA56" i="99"/>
  <c r="Z56" i="99"/>
  <c r="Y56" i="99"/>
  <c r="V56" i="99"/>
  <c r="W56" i="99"/>
  <c r="X56" i="99"/>
  <c r="S56" i="99"/>
  <c r="R56" i="99"/>
  <c r="Q56" i="99"/>
  <c r="P56" i="99"/>
  <c r="O56" i="99"/>
  <c r="N56" i="99"/>
  <c r="M56" i="99"/>
  <c r="L56" i="99"/>
  <c r="K56" i="99"/>
  <c r="H56" i="99"/>
  <c r="AF55" i="99"/>
  <c r="AE55" i="99"/>
  <c r="AD55" i="99"/>
  <c r="AC55" i="99"/>
  <c r="AB55" i="99"/>
  <c r="AA55" i="99"/>
  <c r="Z55" i="99"/>
  <c r="Y55" i="99"/>
  <c r="V55" i="99"/>
  <c r="W55" i="99"/>
  <c r="X55" i="99"/>
  <c r="S55" i="99"/>
  <c r="R55" i="99"/>
  <c r="Q55" i="99"/>
  <c r="P55" i="99"/>
  <c r="O55" i="99"/>
  <c r="N55" i="99"/>
  <c r="M55" i="99"/>
  <c r="L55" i="99"/>
  <c r="K55" i="99"/>
  <c r="D55" i="99"/>
  <c r="E55" i="99"/>
  <c r="AF54" i="99"/>
  <c r="AE54" i="99"/>
  <c r="AD54" i="99"/>
  <c r="AC54" i="99"/>
  <c r="AB54" i="99"/>
  <c r="AA54" i="99"/>
  <c r="Z54" i="99"/>
  <c r="Y54" i="99"/>
  <c r="V54" i="99"/>
  <c r="W54" i="99"/>
  <c r="X54" i="99"/>
  <c r="S54" i="99"/>
  <c r="R54" i="99"/>
  <c r="Q54" i="99"/>
  <c r="P54" i="99"/>
  <c r="O54" i="99"/>
  <c r="N54" i="99"/>
  <c r="M54" i="99"/>
  <c r="L54" i="99"/>
  <c r="K54" i="99"/>
  <c r="D54" i="99"/>
  <c r="E54" i="99"/>
  <c r="AF53" i="99"/>
  <c r="AE53" i="99"/>
  <c r="AD53" i="99"/>
  <c r="AC53" i="99"/>
  <c r="AB53" i="99"/>
  <c r="AA53" i="99"/>
  <c r="Z53" i="99"/>
  <c r="Y53" i="99"/>
  <c r="V53" i="99"/>
  <c r="W53" i="99"/>
  <c r="X53" i="99"/>
  <c r="S53" i="99"/>
  <c r="R53" i="99"/>
  <c r="Q53" i="99"/>
  <c r="P53" i="99"/>
  <c r="O53" i="99"/>
  <c r="N53" i="99"/>
  <c r="M53" i="99"/>
  <c r="L53" i="99"/>
  <c r="K53" i="99"/>
  <c r="D53" i="99"/>
  <c r="E53" i="99"/>
  <c r="Y52" i="99"/>
  <c r="Z52" i="99"/>
  <c r="AA52" i="99"/>
  <c r="AB52" i="99"/>
  <c r="AC52" i="99"/>
  <c r="AD52" i="99"/>
  <c r="AE52" i="99"/>
  <c r="AF52" i="99"/>
  <c r="V52" i="99"/>
  <c r="W52" i="99"/>
  <c r="X52" i="99"/>
  <c r="S52" i="99"/>
  <c r="AG52" i="99"/>
  <c r="R52" i="99"/>
  <c r="Q52" i="99"/>
  <c r="P52" i="99"/>
  <c r="O52" i="99"/>
  <c r="N52" i="99"/>
  <c r="M52" i="99"/>
  <c r="L52" i="99"/>
  <c r="K52" i="99"/>
  <c r="B51" i="99"/>
  <c r="A51" i="98"/>
  <c r="B101" i="98"/>
  <c r="B96" i="98"/>
  <c r="B97" i="98"/>
  <c r="B98" i="98"/>
  <c r="B99" i="98"/>
  <c r="B100" i="98"/>
  <c r="D101" i="98"/>
  <c r="E101" i="98"/>
  <c r="B94" i="98"/>
  <c r="C60" i="98"/>
  <c r="B60" i="98"/>
  <c r="C101" i="98"/>
  <c r="F101" i="98"/>
  <c r="D100" i="98"/>
  <c r="E100" i="98"/>
  <c r="C100" i="98"/>
  <c r="F100" i="98"/>
  <c r="D99" i="98"/>
  <c r="E99" i="98"/>
  <c r="C59" i="98"/>
  <c r="B59" i="98"/>
  <c r="C99" i="98"/>
  <c r="F99" i="98"/>
  <c r="D98" i="98"/>
  <c r="E98" i="98"/>
  <c r="C57" i="98"/>
  <c r="B57" i="98"/>
  <c r="C98" i="98"/>
  <c r="F98" i="98"/>
  <c r="D97" i="98"/>
  <c r="E97" i="98"/>
  <c r="C97" i="98"/>
  <c r="F97" i="98"/>
  <c r="D96" i="98"/>
  <c r="E96" i="98"/>
  <c r="G96" i="98"/>
  <c r="C96" i="98"/>
  <c r="F96" i="98"/>
  <c r="B95" i="98"/>
  <c r="C77" i="98"/>
  <c r="E77" i="98"/>
  <c r="F77" i="98"/>
  <c r="G77" i="98"/>
  <c r="D77" i="98"/>
  <c r="B79" i="98"/>
  <c r="H77" i="98"/>
  <c r="B78" i="98"/>
  <c r="C78" i="98"/>
  <c r="C79" i="98"/>
  <c r="D79" i="98"/>
  <c r="D80" i="98"/>
  <c r="B81" i="98"/>
  <c r="B80" i="98"/>
  <c r="C80" i="98"/>
  <c r="C81" i="98"/>
  <c r="D81" i="98"/>
  <c r="B83" i="98"/>
  <c r="B82" i="98"/>
  <c r="C82" i="98"/>
  <c r="C83" i="98"/>
  <c r="D83" i="98"/>
  <c r="B85" i="98"/>
  <c r="B84" i="98"/>
  <c r="C84" i="98"/>
  <c r="C85" i="98"/>
  <c r="D85" i="98"/>
  <c r="B87" i="98"/>
  <c r="B86" i="98"/>
  <c r="C86" i="98"/>
  <c r="C87" i="98"/>
  <c r="D87" i="98"/>
  <c r="D92" i="98"/>
  <c r="B89" i="98"/>
  <c r="B88" i="98"/>
  <c r="C88" i="98"/>
  <c r="C89" i="98"/>
  <c r="D89" i="98"/>
  <c r="B91" i="98"/>
  <c r="B90" i="98"/>
  <c r="C90" i="98"/>
  <c r="C91" i="98"/>
  <c r="D91" i="98"/>
  <c r="E92" i="98"/>
  <c r="C92" i="98"/>
  <c r="F92" i="98"/>
  <c r="S91" i="98"/>
  <c r="R91" i="98"/>
  <c r="Q91" i="98"/>
  <c r="P91" i="98"/>
  <c r="O91" i="98"/>
  <c r="N91" i="98"/>
  <c r="M91" i="98"/>
  <c r="L91" i="98"/>
  <c r="K91" i="98"/>
  <c r="H91" i="98"/>
  <c r="G91" i="98"/>
  <c r="S90" i="98"/>
  <c r="R90" i="98"/>
  <c r="Q90" i="98"/>
  <c r="P90" i="98"/>
  <c r="O90" i="98"/>
  <c r="N90" i="98"/>
  <c r="M90" i="98"/>
  <c r="L90" i="98"/>
  <c r="K90" i="98"/>
  <c r="S89" i="98"/>
  <c r="R89" i="98"/>
  <c r="Q89" i="98"/>
  <c r="P89" i="98"/>
  <c r="O89" i="98"/>
  <c r="N89" i="98"/>
  <c r="M89" i="98"/>
  <c r="L89" i="98"/>
  <c r="K89" i="98"/>
  <c r="H89" i="98"/>
  <c r="H88" i="98"/>
  <c r="G89" i="98"/>
  <c r="S88" i="98"/>
  <c r="R88" i="98"/>
  <c r="Q88" i="98"/>
  <c r="P88" i="98"/>
  <c r="O88" i="98"/>
  <c r="N88" i="98"/>
  <c r="M88" i="98"/>
  <c r="L88" i="98"/>
  <c r="K88" i="98"/>
  <c r="S87" i="98"/>
  <c r="R87" i="98"/>
  <c r="Q87" i="98"/>
  <c r="P87" i="98"/>
  <c r="O87" i="98"/>
  <c r="N87" i="98"/>
  <c r="M87" i="98"/>
  <c r="L87" i="98"/>
  <c r="K87" i="98"/>
  <c r="H87" i="98"/>
  <c r="G87" i="98"/>
  <c r="S86" i="98"/>
  <c r="R86" i="98"/>
  <c r="Q86" i="98"/>
  <c r="P86" i="98"/>
  <c r="O86" i="98"/>
  <c r="N86" i="98"/>
  <c r="M86" i="98"/>
  <c r="L86" i="98"/>
  <c r="K86" i="98"/>
  <c r="S85" i="98"/>
  <c r="R85" i="98"/>
  <c r="Q85" i="98"/>
  <c r="P85" i="98"/>
  <c r="O85" i="98"/>
  <c r="N85" i="98"/>
  <c r="M85" i="98"/>
  <c r="L85" i="98"/>
  <c r="K85" i="98"/>
  <c r="H85" i="98"/>
  <c r="E85" i="98"/>
  <c r="G85" i="98"/>
  <c r="S84" i="98"/>
  <c r="R84" i="98"/>
  <c r="Q84" i="98"/>
  <c r="P84" i="98"/>
  <c r="O84" i="98"/>
  <c r="N84" i="98"/>
  <c r="M84" i="98"/>
  <c r="L84" i="98"/>
  <c r="K84" i="98"/>
  <c r="S83" i="98"/>
  <c r="R83" i="98"/>
  <c r="Q83" i="98"/>
  <c r="P83" i="98"/>
  <c r="O83" i="98"/>
  <c r="N83" i="98"/>
  <c r="M83" i="98"/>
  <c r="L83" i="98"/>
  <c r="K83" i="98"/>
  <c r="H83" i="98"/>
  <c r="G83" i="98"/>
  <c r="S82" i="98"/>
  <c r="R82" i="98"/>
  <c r="Q82" i="98"/>
  <c r="P82" i="98"/>
  <c r="O82" i="98"/>
  <c r="N82" i="98"/>
  <c r="M82" i="98"/>
  <c r="L82" i="98"/>
  <c r="K82" i="98"/>
  <c r="S81" i="98"/>
  <c r="R81" i="98"/>
  <c r="Q81" i="98"/>
  <c r="P81" i="98"/>
  <c r="O81" i="98"/>
  <c r="N81" i="98"/>
  <c r="M81" i="98"/>
  <c r="L81" i="98"/>
  <c r="K81" i="98"/>
  <c r="H81" i="98"/>
  <c r="G81" i="98"/>
  <c r="H63" i="98"/>
  <c r="AF80" i="98"/>
  <c r="AE80" i="98"/>
  <c r="AD80" i="98"/>
  <c r="AC80" i="98"/>
  <c r="AB80" i="98"/>
  <c r="AA80" i="98"/>
  <c r="Z80" i="98"/>
  <c r="Y80" i="98"/>
  <c r="V80" i="98"/>
  <c r="W80" i="98"/>
  <c r="X80" i="98"/>
  <c r="S80" i="98"/>
  <c r="R80" i="98"/>
  <c r="Q80" i="98"/>
  <c r="P80" i="98"/>
  <c r="O80" i="98"/>
  <c r="N80" i="98"/>
  <c r="M80" i="98"/>
  <c r="L80" i="98"/>
  <c r="K80" i="98"/>
  <c r="AF79" i="98"/>
  <c r="AE79" i="98"/>
  <c r="AD79" i="98"/>
  <c r="AC79" i="98"/>
  <c r="AB79" i="98"/>
  <c r="AA79" i="98"/>
  <c r="Z79" i="98"/>
  <c r="Y79" i="98"/>
  <c r="V79" i="98"/>
  <c r="W79" i="98"/>
  <c r="X79" i="98"/>
  <c r="S79" i="98"/>
  <c r="R79" i="98"/>
  <c r="Q79" i="98"/>
  <c r="P79" i="98"/>
  <c r="O79" i="98"/>
  <c r="N79" i="98"/>
  <c r="M79" i="98"/>
  <c r="L79" i="98"/>
  <c r="K79" i="98"/>
  <c r="H79" i="98"/>
  <c r="G79" i="98"/>
  <c r="AF78" i="98"/>
  <c r="AE78" i="98"/>
  <c r="AD78" i="98"/>
  <c r="AC78" i="98"/>
  <c r="AB78" i="98"/>
  <c r="AA78" i="98"/>
  <c r="Z78" i="98"/>
  <c r="Y78" i="98"/>
  <c r="V78" i="98"/>
  <c r="W78" i="98"/>
  <c r="X78" i="98"/>
  <c r="S78" i="98"/>
  <c r="R78" i="98"/>
  <c r="Q78" i="98"/>
  <c r="P78" i="98"/>
  <c r="O78" i="98"/>
  <c r="N78" i="98"/>
  <c r="M78" i="98"/>
  <c r="L78" i="98"/>
  <c r="K78" i="98"/>
  <c r="AF77" i="98"/>
  <c r="AE77" i="98"/>
  <c r="AD77" i="98"/>
  <c r="AC77" i="98"/>
  <c r="AB77" i="98"/>
  <c r="AA77" i="98"/>
  <c r="Z77" i="98"/>
  <c r="Y77" i="98"/>
  <c r="V77" i="98"/>
  <c r="W77" i="98"/>
  <c r="X77" i="98"/>
  <c r="S77" i="98"/>
  <c r="R77" i="98"/>
  <c r="Q77" i="98"/>
  <c r="P77" i="98"/>
  <c r="O77" i="98"/>
  <c r="N77" i="98"/>
  <c r="M77" i="98"/>
  <c r="L77" i="98"/>
  <c r="K77" i="98"/>
  <c r="B77" i="98"/>
  <c r="AF76" i="98"/>
  <c r="AE76" i="98"/>
  <c r="AD76" i="98"/>
  <c r="AC76" i="98"/>
  <c r="AB76" i="98"/>
  <c r="AA76" i="98"/>
  <c r="Z76" i="98"/>
  <c r="Y76" i="98"/>
  <c r="V76" i="98"/>
  <c r="W76" i="98"/>
  <c r="X76" i="98"/>
  <c r="S76" i="98"/>
  <c r="R76" i="98"/>
  <c r="Q76" i="98"/>
  <c r="P76" i="98"/>
  <c r="O76" i="98"/>
  <c r="N76" i="98"/>
  <c r="M76" i="98"/>
  <c r="L76" i="98"/>
  <c r="K76" i="98"/>
  <c r="G68" i="98"/>
  <c r="C54" i="98"/>
  <c r="C73" i="98"/>
  <c r="C55" i="98"/>
  <c r="C74" i="98"/>
  <c r="D73" i="98"/>
  <c r="H53" i="98"/>
  <c r="E72" i="98"/>
  <c r="F72" i="98"/>
  <c r="H54" i="98"/>
  <c r="E73" i="98"/>
  <c r="F73" i="98"/>
  <c r="B76" i="98"/>
  <c r="AF75" i="98"/>
  <c r="AE75" i="98"/>
  <c r="AD75" i="98"/>
  <c r="AC75" i="98"/>
  <c r="AB75" i="98"/>
  <c r="AA75" i="98"/>
  <c r="Z75" i="98"/>
  <c r="Y75" i="98"/>
  <c r="V75" i="98"/>
  <c r="W75" i="98"/>
  <c r="X75" i="98"/>
  <c r="S75" i="98"/>
  <c r="R75" i="98"/>
  <c r="Q75" i="98"/>
  <c r="P75" i="98"/>
  <c r="O75" i="98"/>
  <c r="N75" i="98"/>
  <c r="M75" i="98"/>
  <c r="L75" i="98"/>
  <c r="K75" i="98"/>
  <c r="B75" i="98"/>
  <c r="AF74" i="98"/>
  <c r="AE74" i="98"/>
  <c r="AD74" i="98"/>
  <c r="AC74" i="98"/>
  <c r="AB74" i="98"/>
  <c r="AA74" i="98"/>
  <c r="Z74" i="98"/>
  <c r="Y74" i="98"/>
  <c r="V74" i="98"/>
  <c r="W74" i="98"/>
  <c r="X74" i="98"/>
  <c r="S74" i="98"/>
  <c r="R74" i="98"/>
  <c r="Q74" i="98"/>
  <c r="P74" i="98"/>
  <c r="O74" i="98"/>
  <c r="N74" i="98"/>
  <c r="M74" i="98"/>
  <c r="L74" i="98"/>
  <c r="K74" i="98"/>
  <c r="H55" i="98"/>
  <c r="E74" i="98"/>
  <c r="B55" i="98"/>
  <c r="B74" i="98"/>
  <c r="AF73" i="98"/>
  <c r="AE73" i="98"/>
  <c r="AD73" i="98"/>
  <c r="AC73" i="98"/>
  <c r="AB73" i="98"/>
  <c r="AA73" i="98"/>
  <c r="Z73" i="98"/>
  <c r="Y73" i="98"/>
  <c r="V73" i="98"/>
  <c r="W73" i="98"/>
  <c r="X73" i="98"/>
  <c r="S73" i="98"/>
  <c r="R73" i="98"/>
  <c r="Q73" i="98"/>
  <c r="P73" i="98"/>
  <c r="O73" i="98"/>
  <c r="N73" i="98"/>
  <c r="M73" i="98"/>
  <c r="L73" i="98"/>
  <c r="K73" i="98"/>
  <c r="B54" i="98"/>
  <c r="B73" i="98"/>
  <c r="AF72" i="98"/>
  <c r="AE72" i="98"/>
  <c r="AD72" i="98"/>
  <c r="AC72" i="98"/>
  <c r="AB72" i="98"/>
  <c r="AA72" i="98"/>
  <c r="Z72" i="98"/>
  <c r="Y72" i="98"/>
  <c r="V72" i="98"/>
  <c r="W72" i="98"/>
  <c r="X72" i="98"/>
  <c r="S72" i="98"/>
  <c r="R72" i="98"/>
  <c r="Q72" i="98"/>
  <c r="P72" i="98"/>
  <c r="O72" i="98"/>
  <c r="N72" i="98"/>
  <c r="M72" i="98"/>
  <c r="L72" i="98"/>
  <c r="K72" i="98"/>
  <c r="C53" i="98"/>
  <c r="C72" i="98"/>
  <c r="D72" i="98"/>
  <c r="B53" i="98"/>
  <c r="B72" i="98"/>
  <c r="AF71" i="98"/>
  <c r="AE71" i="98"/>
  <c r="AD71" i="98"/>
  <c r="AC71" i="98"/>
  <c r="AB71" i="98"/>
  <c r="AA71" i="98"/>
  <c r="Z71" i="98"/>
  <c r="Y71" i="98"/>
  <c r="V71" i="98"/>
  <c r="W71" i="98"/>
  <c r="X71" i="98"/>
  <c r="S71" i="98"/>
  <c r="R71" i="98"/>
  <c r="Q71" i="98"/>
  <c r="P71" i="98"/>
  <c r="O71" i="98"/>
  <c r="N71" i="98"/>
  <c r="M71" i="98"/>
  <c r="L71" i="98"/>
  <c r="K71" i="98"/>
  <c r="AF70" i="98"/>
  <c r="AE70" i="98"/>
  <c r="AD70" i="98"/>
  <c r="AC70" i="98"/>
  <c r="AB70" i="98"/>
  <c r="AA70" i="98"/>
  <c r="Z70" i="98"/>
  <c r="Y70" i="98"/>
  <c r="V70" i="98"/>
  <c r="W70" i="98"/>
  <c r="X70" i="98"/>
  <c r="S70" i="98"/>
  <c r="R70" i="98"/>
  <c r="Q70" i="98"/>
  <c r="P70" i="98"/>
  <c r="O70" i="98"/>
  <c r="N70" i="98"/>
  <c r="M70" i="98"/>
  <c r="L70" i="98"/>
  <c r="K70" i="98"/>
  <c r="G66" i="98"/>
  <c r="AF69" i="98"/>
  <c r="AE69" i="98"/>
  <c r="AD69" i="98"/>
  <c r="AC69" i="98"/>
  <c r="AB69" i="98"/>
  <c r="AA69" i="98"/>
  <c r="Z69" i="98"/>
  <c r="Y69" i="98"/>
  <c r="V69" i="98"/>
  <c r="W69" i="98"/>
  <c r="X69" i="98"/>
  <c r="S69" i="98"/>
  <c r="R69" i="98"/>
  <c r="Q69" i="98"/>
  <c r="P69" i="98"/>
  <c r="O69" i="98"/>
  <c r="N69" i="98"/>
  <c r="M69" i="98"/>
  <c r="L69" i="98"/>
  <c r="K69" i="98"/>
  <c r="AF68" i="98"/>
  <c r="AE68" i="98"/>
  <c r="AD68" i="98"/>
  <c r="AC68" i="98"/>
  <c r="AB68" i="98"/>
  <c r="AA68" i="98"/>
  <c r="Z68" i="98"/>
  <c r="Y68" i="98"/>
  <c r="V68" i="98"/>
  <c r="W68" i="98"/>
  <c r="X68" i="98"/>
  <c r="S68" i="98"/>
  <c r="R68" i="98"/>
  <c r="Q68" i="98"/>
  <c r="P68" i="98"/>
  <c r="O68" i="98"/>
  <c r="N68" i="98"/>
  <c r="M68" i="98"/>
  <c r="L68" i="98"/>
  <c r="K68" i="98"/>
  <c r="AF67" i="98"/>
  <c r="AE67" i="98"/>
  <c r="AD67" i="98"/>
  <c r="AC67" i="98"/>
  <c r="AB67" i="98"/>
  <c r="AA67" i="98"/>
  <c r="Z67" i="98"/>
  <c r="Y67" i="98"/>
  <c r="V67" i="98"/>
  <c r="W67" i="98"/>
  <c r="X67" i="98"/>
  <c r="S67" i="98"/>
  <c r="R67" i="98"/>
  <c r="Q67" i="98"/>
  <c r="P67" i="98"/>
  <c r="O67" i="98"/>
  <c r="N67" i="98"/>
  <c r="M67" i="98"/>
  <c r="L67" i="98"/>
  <c r="K67" i="98"/>
  <c r="G53" i="98"/>
  <c r="C56" i="98"/>
  <c r="B56" i="98"/>
  <c r="E57" i="98"/>
  <c r="G57" i="98"/>
  <c r="C58" i="98"/>
  <c r="B58" i="98"/>
  <c r="C61" i="98"/>
  <c r="B61" i="98"/>
  <c r="E56" i="98"/>
  <c r="G56" i="98"/>
  <c r="E58" i="98"/>
  <c r="G58" i="98"/>
  <c r="E59" i="98"/>
  <c r="G59" i="98"/>
  <c r="E60" i="98"/>
  <c r="G60" i="98"/>
  <c r="E61" i="98"/>
  <c r="G61" i="98"/>
  <c r="F53" i="98"/>
  <c r="B62" i="98"/>
  <c r="B63" i="98"/>
  <c r="B64" i="98"/>
  <c r="G64" i="98"/>
  <c r="F54" i="98"/>
  <c r="F55" i="98"/>
  <c r="H66" i="98"/>
  <c r="H67" i="98"/>
  <c r="G67" i="98"/>
  <c r="B65" i="98"/>
  <c r="B66" i="98"/>
  <c r="F65" i="98"/>
  <c r="F66" i="98"/>
  <c r="F67" i="98"/>
  <c r="B67" i="98"/>
  <c r="AF66" i="98"/>
  <c r="AE66" i="98"/>
  <c r="AD66" i="98"/>
  <c r="AC66" i="98"/>
  <c r="AB66" i="98"/>
  <c r="AA66" i="98"/>
  <c r="Z66" i="98"/>
  <c r="Y66" i="98"/>
  <c r="V66" i="98"/>
  <c r="W66" i="98"/>
  <c r="X66" i="98"/>
  <c r="S66" i="98"/>
  <c r="R66" i="98"/>
  <c r="Q66" i="98"/>
  <c r="P66" i="98"/>
  <c r="O66" i="98"/>
  <c r="N66" i="98"/>
  <c r="M66" i="98"/>
  <c r="L66" i="98"/>
  <c r="K66" i="98"/>
  <c r="C66" i="98"/>
  <c r="AF65" i="98"/>
  <c r="AE65" i="98"/>
  <c r="AD65" i="98"/>
  <c r="AC65" i="98"/>
  <c r="AB65" i="98"/>
  <c r="AA65" i="98"/>
  <c r="Z65" i="98"/>
  <c r="Y65" i="98"/>
  <c r="V65" i="98"/>
  <c r="W65" i="98"/>
  <c r="X65" i="98"/>
  <c r="S65" i="98"/>
  <c r="R65" i="98"/>
  <c r="Q65" i="98"/>
  <c r="P65" i="98"/>
  <c r="O65" i="98"/>
  <c r="N65" i="98"/>
  <c r="M65" i="98"/>
  <c r="L65" i="98"/>
  <c r="K65" i="98"/>
  <c r="H65" i="98"/>
  <c r="G65" i="98"/>
  <c r="C65" i="98"/>
  <c r="AF64" i="98"/>
  <c r="AE64" i="98"/>
  <c r="AD64" i="98"/>
  <c r="AC64" i="98"/>
  <c r="AB64" i="98"/>
  <c r="AA64" i="98"/>
  <c r="Z64" i="98"/>
  <c r="Y64" i="98"/>
  <c r="V64" i="98"/>
  <c r="W64" i="98"/>
  <c r="X64" i="98"/>
  <c r="S64" i="98"/>
  <c r="R64" i="98"/>
  <c r="Q64" i="98"/>
  <c r="P64" i="98"/>
  <c r="O64" i="98"/>
  <c r="N64" i="98"/>
  <c r="M64" i="98"/>
  <c r="L64" i="98"/>
  <c r="K64" i="98"/>
  <c r="E64" i="98"/>
  <c r="C64" i="98"/>
  <c r="AF63" i="98"/>
  <c r="AE63" i="98"/>
  <c r="AD63" i="98"/>
  <c r="AC63" i="98"/>
  <c r="AB63" i="98"/>
  <c r="AA63" i="98"/>
  <c r="Z63" i="98"/>
  <c r="Y63" i="98"/>
  <c r="V63" i="98"/>
  <c r="W63" i="98"/>
  <c r="X63" i="98"/>
  <c r="S63" i="98"/>
  <c r="R63" i="98"/>
  <c r="Q63" i="98"/>
  <c r="P63" i="98"/>
  <c r="O63" i="98"/>
  <c r="N63" i="98"/>
  <c r="M63" i="98"/>
  <c r="L63" i="98"/>
  <c r="K63" i="98"/>
  <c r="D53" i="98"/>
  <c r="E53" i="98"/>
  <c r="D54" i="98"/>
  <c r="E54" i="98"/>
  <c r="D55" i="98"/>
  <c r="E55" i="98"/>
  <c r="D63" i="98"/>
  <c r="C63" i="98"/>
  <c r="AF62" i="98"/>
  <c r="AE62" i="98"/>
  <c r="AD62" i="98"/>
  <c r="AC62" i="98"/>
  <c r="AB62" i="98"/>
  <c r="AA62" i="98"/>
  <c r="Z62" i="98"/>
  <c r="Y62" i="98"/>
  <c r="V62" i="98"/>
  <c r="W62" i="98"/>
  <c r="X62" i="98"/>
  <c r="S62" i="98"/>
  <c r="R62" i="98"/>
  <c r="Q62" i="98"/>
  <c r="P62" i="98"/>
  <c r="O62" i="98"/>
  <c r="N62" i="98"/>
  <c r="M62" i="98"/>
  <c r="L62" i="98"/>
  <c r="K62" i="98"/>
  <c r="AF61" i="98"/>
  <c r="AE61" i="98"/>
  <c r="AD61" i="98"/>
  <c r="AC61" i="98"/>
  <c r="AB61" i="98"/>
  <c r="AA61" i="98"/>
  <c r="Z61" i="98"/>
  <c r="Y61" i="98"/>
  <c r="V61" i="98"/>
  <c r="W61" i="98"/>
  <c r="X61" i="98"/>
  <c r="S61" i="98"/>
  <c r="R61" i="98"/>
  <c r="Q61" i="98"/>
  <c r="P61" i="98"/>
  <c r="O61" i="98"/>
  <c r="N61" i="98"/>
  <c r="M61" i="98"/>
  <c r="L61" i="98"/>
  <c r="K61" i="98"/>
  <c r="H61" i="98"/>
  <c r="AF60" i="98"/>
  <c r="AE60" i="98"/>
  <c r="AD60" i="98"/>
  <c r="AC60" i="98"/>
  <c r="AB60" i="98"/>
  <c r="AA60" i="98"/>
  <c r="Z60" i="98"/>
  <c r="Y60" i="98"/>
  <c r="V60" i="98"/>
  <c r="W60" i="98"/>
  <c r="X60" i="98"/>
  <c r="S60" i="98"/>
  <c r="R60" i="98"/>
  <c r="Q60" i="98"/>
  <c r="P60" i="98"/>
  <c r="O60" i="98"/>
  <c r="N60" i="98"/>
  <c r="M60" i="98"/>
  <c r="L60" i="98"/>
  <c r="K60" i="98"/>
  <c r="H60" i="98"/>
  <c r="AF59" i="98"/>
  <c r="AE59" i="98"/>
  <c r="AD59" i="98"/>
  <c r="AC59" i="98"/>
  <c r="AB59" i="98"/>
  <c r="AA59" i="98"/>
  <c r="Z59" i="98"/>
  <c r="Y59" i="98"/>
  <c r="V59" i="98"/>
  <c r="W59" i="98"/>
  <c r="X59" i="98"/>
  <c r="S59" i="98"/>
  <c r="R59" i="98"/>
  <c r="Q59" i="98"/>
  <c r="P59" i="98"/>
  <c r="O59" i="98"/>
  <c r="N59" i="98"/>
  <c r="M59" i="98"/>
  <c r="L59" i="98"/>
  <c r="K59" i="98"/>
  <c r="H59" i="98"/>
  <c r="AF58" i="98"/>
  <c r="AE58" i="98"/>
  <c r="AD58" i="98"/>
  <c r="AC58" i="98"/>
  <c r="AB58" i="98"/>
  <c r="AA58" i="98"/>
  <c r="Z58" i="98"/>
  <c r="Y58" i="98"/>
  <c r="V58" i="98"/>
  <c r="W58" i="98"/>
  <c r="X58" i="98"/>
  <c r="S58" i="98"/>
  <c r="R58" i="98"/>
  <c r="Q58" i="98"/>
  <c r="P58" i="98"/>
  <c r="O58" i="98"/>
  <c r="N58" i="98"/>
  <c r="M58" i="98"/>
  <c r="L58" i="98"/>
  <c r="K58" i="98"/>
  <c r="H58" i="98"/>
  <c r="AF57" i="98"/>
  <c r="AE57" i="98"/>
  <c r="AD57" i="98"/>
  <c r="AC57" i="98"/>
  <c r="AB57" i="98"/>
  <c r="AA57" i="98"/>
  <c r="Z57" i="98"/>
  <c r="Y57" i="98"/>
  <c r="V57" i="98"/>
  <c r="W57" i="98"/>
  <c r="X57" i="98"/>
  <c r="S57" i="98"/>
  <c r="R57" i="98"/>
  <c r="Q57" i="98"/>
  <c r="P57" i="98"/>
  <c r="O57" i="98"/>
  <c r="N57" i="98"/>
  <c r="M57" i="98"/>
  <c r="L57" i="98"/>
  <c r="K57" i="98"/>
  <c r="H57" i="98"/>
  <c r="AF56" i="98"/>
  <c r="AE56" i="98"/>
  <c r="AD56" i="98"/>
  <c r="AC56" i="98"/>
  <c r="AB56" i="98"/>
  <c r="AA56" i="98"/>
  <c r="Z56" i="98"/>
  <c r="Y56" i="98"/>
  <c r="V56" i="98"/>
  <c r="W56" i="98"/>
  <c r="X56" i="98"/>
  <c r="S56" i="98"/>
  <c r="R56" i="98"/>
  <c r="Q56" i="98"/>
  <c r="P56" i="98"/>
  <c r="O56" i="98"/>
  <c r="N56" i="98"/>
  <c r="M56" i="98"/>
  <c r="L56" i="98"/>
  <c r="K56" i="98"/>
  <c r="H56" i="98"/>
  <c r="AF55" i="98"/>
  <c r="AE55" i="98"/>
  <c r="AD55" i="98"/>
  <c r="AC55" i="98"/>
  <c r="AB55" i="98"/>
  <c r="AA55" i="98"/>
  <c r="Z55" i="98"/>
  <c r="Y55" i="98"/>
  <c r="V55" i="98"/>
  <c r="W55" i="98"/>
  <c r="X55" i="98"/>
  <c r="S55" i="98"/>
  <c r="R55" i="98"/>
  <c r="Q55" i="98"/>
  <c r="P55" i="98"/>
  <c r="O55" i="98"/>
  <c r="N55" i="98"/>
  <c r="M55" i="98"/>
  <c r="L55" i="98"/>
  <c r="K55" i="98"/>
  <c r="AF54" i="98"/>
  <c r="AE54" i="98"/>
  <c r="AD54" i="98"/>
  <c r="AC54" i="98"/>
  <c r="AB54" i="98"/>
  <c r="AA54" i="98"/>
  <c r="Z54" i="98"/>
  <c r="Y54" i="98"/>
  <c r="V54" i="98"/>
  <c r="W54" i="98"/>
  <c r="X54" i="98"/>
  <c r="S54" i="98"/>
  <c r="R54" i="98"/>
  <c r="Q54" i="98"/>
  <c r="P54" i="98"/>
  <c r="O54" i="98"/>
  <c r="N54" i="98"/>
  <c r="M54" i="98"/>
  <c r="L54" i="98"/>
  <c r="K54" i="98"/>
  <c r="AF53" i="98"/>
  <c r="AE53" i="98"/>
  <c r="AD53" i="98"/>
  <c r="AC53" i="98"/>
  <c r="AB53" i="98"/>
  <c r="AA53" i="98"/>
  <c r="Z53" i="98"/>
  <c r="Y53" i="98"/>
  <c r="V53" i="98"/>
  <c r="W53" i="98"/>
  <c r="X53" i="98"/>
  <c r="S53" i="98"/>
  <c r="R53" i="98"/>
  <c r="Q53" i="98"/>
  <c r="P53" i="98"/>
  <c r="O53" i="98"/>
  <c r="N53" i="98"/>
  <c r="M53" i="98"/>
  <c r="L53" i="98"/>
  <c r="K53" i="98"/>
  <c r="Y52" i="98"/>
  <c r="Z52" i="98"/>
  <c r="AA52" i="98"/>
  <c r="AB52" i="98"/>
  <c r="AC52" i="98"/>
  <c r="AD52" i="98"/>
  <c r="AE52" i="98"/>
  <c r="AF52" i="98"/>
  <c r="V52" i="98"/>
  <c r="W52" i="98"/>
  <c r="X52" i="98"/>
  <c r="AG52" i="98"/>
  <c r="S52" i="98"/>
  <c r="R52" i="98"/>
  <c r="Q52" i="98"/>
  <c r="P52" i="98"/>
  <c r="O52" i="98"/>
  <c r="N52" i="98"/>
  <c r="M52" i="98"/>
  <c r="L52" i="98"/>
  <c r="K52" i="98"/>
  <c r="B51" i="98"/>
  <c r="A51" i="97"/>
  <c r="B101" i="97"/>
  <c r="B96" i="97"/>
  <c r="B97" i="97"/>
  <c r="B98" i="97"/>
  <c r="B99" i="97"/>
  <c r="B100" i="97"/>
  <c r="D101" i="97"/>
  <c r="E101" i="97"/>
  <c r="B94" i="97"/>
  <c r="C101" i="97"/>
  <c r="F101" i="97"/>
  <c r="D100" i="97"/>
  <c r="E100" i="97"/>
  <c r="C100" i="97"/>
  <c r="F100" i="97"/>
  <c r="D99" i="97"/>
  <c r="E99" i="97"/>
  <c r="C59" i="97"/>
  <c r="B59" i="97"/>
  <c r="C99" i="97"/>
  <c r="F99" i="97"/>
  <c r="D98" i="97"/>
  <c r="E98" i="97"/>
  <c r="C98" i="97"/>
  <c r="F98" i="97"/>
  <c r="D97" i="97"/>
  <c r="E97" i="97"/>
  <c r="C97" i="97"/>
  <c r="F97" i="97"/>
  <c r="D96" i="97"/>
  <c r="E96" i="97"/>
  <c r="B55" i="97"/>
  <c r="C96" i="97"/>
  <c r="F96" i="97"/>
  <c r="G96" i="97"/>
  <c r="B95" i="97"/>
  <c r="C77" i="97"/>
  <c r="E77" i="97"/>
  <c r="F77" i="97"/>
  <c r="G77" i="97"/>
  <c r="D77" i="97"/>
  <c r="B79" i="97"/>
  <c r="H77" i="97"/>
  <c r="B78" i="97"/>
  <c r="C78" i="97"/>
  <c r="C79" i="97"/>
  <c r="D79" i="97"/>
  <c r="D80" i="97"/>
  <c r="B81" i="97"/>
  <c r="B80" i="97"/>
  <c r="C80" i="97"/>
  <c r="C81" i="97"/>
  <c r="D81" i="97"/>
  <c r="B83" i="97"/>
  <c r="B82" i="97"/>
  <c r="C82" i="97"/>
  <c r="C83" i="97"/>
  <c r="D83" i="97"/>
  <c r="B85" i="97"/>
  <c r="B84" i="97"/>
  <c r="C84" i="97"/>
  <c r="C85" i="97"/>
  <c r="D85" i="97"/>
  <c r="B87" i="97"/>
  <c r="B86" i="97"/>
  <c r="C86" i="97"/>
  <c r="C87" i="97"/>
  <c r="D87" i="97"/>
  <c r="D92" i="97"/>
  <c r="B89" i="97"/>
  <c r="B88" i="97"/>
  <c r="C88" i="97"/>
  <c r="C89" i="97"/>
  <c r="D89" i="97"/>
  <c r="B91" i="97"/>
  <c r="B90" i="97"/>
  <c r="C90" i="97"/>
  <c r="C91" i="97"/>
  <c r="D91" i="97"/>
  <c r="E92" i="97"/>
  <c r="C92" i="97"/>
  <c r="F92" i="97"/>
  <c r="S91" i="97"/>
  <c r="R91" i="97"/>
  <c r="Q91" i="97"/>
  <c r="P91" i="97"/>
  <c r="O91" i="97"/>
  <c r="N91" i="97"/>
  <c r="M91" i="97"/>
  <c r="L91" i="97"/>
  <c r="K91" i="97"/>
  <c r="H91" i="97"/>
  <c r="G91" i="97"/>
  <c r="S90" i="97"/>
  <c r="R90" i="97"/>
  <c r="Q90" i="97"/>
  <c r="P90" i="97"/>
  <c r="O90" i="97"/>
  <c r="N90" i="97"/>
  <c r="M90" i="97"/>
  <c r="L90" i="97"/>
  <c r="K90" i="97"/>
  <c r="S89" i="97"/>
  <c r="R89" i="97"/>
  <c r="Q89" i="97"/>
  <c r="P89" i="97"/>
  <c r="O89" i="97"/>
  <c r="N89" i="97"/>
  <c r="M89" i="97"/>
  <c r="L89" i="97"/>
  <c r="K89" i="97"/>
  <c r="H89" i="97"/>
  <c r="G89" i="97"/>
  <c r="S88" i="97"/>
  <c r="R88" i="97"/>
  <c r="Q88" i="97"/>
  <c r="P88" i="97"/>
  <c r="O88" i="97"/>
  <c r="N88" i="97"/>
  <c r="M88" i="97"/>
  <c r="L88" i="97"/>
  <c r="K88" i="97"/>
  <c r="H88" i="97"/>
  <c r="S87" i="97"/>
  <c r="R87" i="97"/>
  <c r="Q87" i="97"/>
  <c r="P87" i="97"/>
  <c r="O87" i="97"/>
  <c r="N87" i="97"/>
  <c r="M87" i="97"/>
  <c r="L87" i="97"/>
  <c r="K87" i="97"/>
  <c r="H87" i="97"/>
  <c r="G87" i="97"/>
  <c r="S86" i="97"/>
  <c r="R86" i="97"/>
  <c r="Q86" i="97"/>
  <c r="P86" i="97"/>
  <c r="O86" i="97"/>
  <c r="N86" i="97"/>
  <c r="M86" i="97"/>
  <c r="L86" i="97"/>
  <c r="K86" i="97"/>
  <c r="S85" i="97"/>
  <c r="R85" i="97"/>
  <c r="Q85" i="97"/>
  <c r="P85" i="97"/>
  <c r="O85" i="97"/>
  <c r="N85" i="97"/>
  <c r="M85" i="97"/>
  <c r="L85" i="97"/>
  <c r="K85" i="97"/>
  <c r="H85" i="97"/>
  <c r="E85" i="97"/>
  <c r="G85" i="97"/>
  <c r="S84" i="97"/>
  <c r="R84" i="97"/>
  <c r="Q84" i="97"/>
  <c r="P84" i="97"/>
  <c r="O84" i="97"/>
  <c r="N84" i="97"/>
  <c r="M84" i="97"/>
  <c r="L84" i="97"/>
  <c r="K84" i="97"/>
  <c r="S83" i="97"/>
  <c r="R83" i="97"/>
  <c r="Q83" i="97"/>
  <c r="P83" i="97"/>
  <c r="O83" i="97"/>
  <c r="N83" i="97"/>
  <c r="M83" i="97"/>
  <c r="L83" i="97"/>
  <c r="K83" i="97"/>
  <c r="H83" i="97"/>
  <c r="G83" i="97"/>
  <c r="S82" i="97"/>
  <c r="R82" i="97"/>
  <c r="Q82" i="97"/>
  <c r="P82" i="97"/>
  <c r="O82" i="97"/>
  <c r="N82" i="97"/>
  <c r="M82" i="97"/>
  <c r="L82" i="97"/>
  <c r="K82" i="97"/>
  <c r="S81" i="97"/>
  <c r="R81" i="97"/>
  <c r="Q81" i="97"/>
  <c r="P81" i="97"/>
  <c r="O81" i="97"/>
  <c r="N81" i="97"/>
  <c r="M81" i="97"/>
  <c r="L81" i="97"/>
  <c r="K81" i="97"/>
  <c r="H81" i="97"/>
  <c r="G81" i="97"/>
  <c r="H63" i="97"/>
  <c r="AF80" i="97"/>
  <c r="AE80" i="97"/>
  <c r="AD80" i="97"/>
  <c r="AC80" i="97"/>
  <c r="AB80" i="97"/>
  <c r="AA80" i="97"/>
  <c r="Z80" i="97"/>
  <c r="Y80" i="97"/>
  <c r="V80" i="97"/>
  <c r="W80" i="97"/>
  <c r="X80" i="97"/>
  <c r="S80" i="97"/>
  <c r="R80" i="97"/>
  <c r="Q80" i="97"/>
  <c r="P80" i="97"/>
  <c r="O80" i="97"/>
  <c r="N80" i="97"/>
  <c r="M80" i="97"/>
  <c r="L80" i="97"/>
  <c r="K80" i="97"/>
  <c r="AF79" i="97"/>
  <c r="AE79" i="97"/>
  <c r="AD79" i="97"/>
  <c r="AC79" i="97"/>
  <c r="AB79" i="97"/>
  <c r="AA79" i="97"/>
  <c r="Z79" i="97"/>
  <c r="Y79" i="97"/>
  <c r="V79" i="97"/>
  <c r="W79" i="97"/>
  <c r="X79" i="97"/>
  <c r="S79" i="97"/>
  <c r="R79" i="97"/>
  <c r="Q79" i="97"/>
  <c r="P79" i="97"/>
  <c r="O79" i="97"/>
  <c r="N79" i="97"/>
  <c r="M79" i="97"/>
  <c r="L79" i="97"/>
  <c r="K79" i="97"/>
  <c r="H79" i="97"/>
  <c r="G79" i="97"/>
  <c r="AF78" i="97"/>
  <c r="AE78" i="97"/>
  <c r="AD78" i="97"/>
  <c r="AC78" i="97"/>
  <c r="AB78" i="97"/>
  <c r="AA78" i="97"/>
  <c r="Z78" i="97"/>
  <c r="Y78" i="97"/>
  <c r="V78" i="97"/>
  <c r="W78" i="97"/>
  <c r="X78" i="97"/>
  <c r="S78" i="97"/>
  <c r="R78" i="97"/>
  <c r="Q78" i="97"/>
  <c r="P78" i="97"/>
  <c r="O78" i="97"/>
  <c r="N78" i="97"/>
  <c r="M78" i="97"/>
  <c r="L78" i="97"/>
  <c r="K78" i="97"/>
  <c r="AF77" i="97"/>
  <c r="AE77" i="97"/>
  <c r="AD77" i="97"/>
  <c r="AC77" i="97"/>
  <c r="AB77" i="97"/>
  <c r="AA77" i="97"/>
  <c r="Z77" i="97"/>
  <c r="Y77" i="97"/>
  <c r="V77" i="97"/>
  <c r="W77" i="97"/>
  <c r="X77" i="97"/>
  <c r="S77" i="97"/>
  <c r="R77" i="97"/>
  <c r="Q77" i="97"/>
  <c r="P77" i="97"/>
  <c r="O77" i="97"/>
  <c r="N77" i="97"/>
  <c r="M77" i="97"/>
  <c r="L77" i="97"/>
  <c r="K77" i="97"/>
  <c r="B77" i="97"/>
  <c r="AF76" i="97"/>
  <c r="AE76" i="97"/>
  <c r="AD76" i="97"/>
  <c r="AC76" i="97"/>
  <c r="AB76" i="97"/>
  <c r="AA76" i="97"/>
  <c r="Z76" i="97"/>
  <c r="Y76" i="97"/>
  <c r="V76" i="97"/>
  <c r="W76" i="97"/>
  <c r="X76" i="97"/>
  <c r="S76" i="97"/>
  <c r="R76" i="97"/>
  <c r="Q76" i="97"/>
  <c r="P76" i="97"/>
  <c r="O76" i="97"/>
  <c r="N76" i="97"/>
  <c r="M76" i="97"/>
  <c r="L76" i="97"/>
  <c r="K76" i="97"/>
  <c r="G68" i="97"/>
  <c r="C54" i="97"/>
  <c r="C73" i="97"/>
  <c r="C55" i="97"/>
  <c r="C74" i="97"/>
  <c r="D73" i="97"/>
  <c r="H53" i="97"/>
  <c r="E72" i="97"/>
  <c r="F72" i="97"/>
  <c r="H54" i="97"/>
  <c r="E73" i="97"/>
  <c r="F73" i="97"/>
  <c r="B76" i="97"/>
  <c r="AF75" i="97"/>
  <c r="AE75" i="97"/>
  <c r="AD75" i="97"/>
  <c r="AC75" i="97"/>
  <c r="AB75" i="97"/>
  <c r="AA75" i="97"/>
  <c r="Z75" i="97"/>
  <c r="Y75" i="97"/>
  <c r="V75" i="97"/>
  <c r="W75" i="97"/>
  <c r="X75" i="97"/>
  <c r="S75" i="97"/>
  <c r="R75" i="97"/>
  <c r="Q75" i="97"/>
  <c r="P75" i="97"/>
  <c r="O75" i="97"/>
  <c r="N75" i="97"/>
  <c r="M75" i="97"/>
  <c r="L75" i="97"/>
  <c r="K75" i="97"/>
  <c r="B75" i="97"/>
  <c r="AF74" i="97"/>
  <c r="AE74" i="97"/>
  <c r="AD74" i="97"/>
  <c r="AC74" i="97"/>
  <c r="AB74" i="97"/>
  <c r="AA74" i="97"/>
  <c r="Z74" i="97"/>
  <c r="Y74" i="97"/>
  <c r="V74" i="97"/>
  <c r="W74" i="97"/>
  <c r="X74" i="97"/>
  <c r="S74" i="97"/>
  <c r="R74" i="97"/>
  <c r="Q74" i="97"/>
  <c r="P74" i="97"/>
  <c r="O74" i="97"/>
  <c r="N74" i="97"/>
  <c r="M74" i="97"/>
  <c r="L74" i="97"/>
  <c r="K74" i="97"/>
  <c r="H55" i="97"/>
  <c r="E74" i="97"/>
  <c r="B74" i="97"/>
  <c r="AF73" i="97"/>
  <c r="AE73" i="97"/>
  <c r="AD73" i="97"/>
  <c r="AC73" i="97"/>
  <c r="AB73" i="97"/>
  <c r="AA73" i="97"/>
  <c r="Z73" i="97"/>
  <c r="Y73" i="97"/>
  <c r="V73" i="97"/>
  <c r="W73" i="97"/>
  <c r="X73" i="97"/>
  <c r="S73" i="97"/>
  <c r="R73" i="97"/>
  <c r="Q73" i="97"/>
  <c r="P73" i="97"/>
  <c r="O73" i="97"/>
  <c r="N73" i="97"/>
  <c r="M73" i="97"/>
  <c r="L73" i="97"/>
  <c r="K73" i="97"/>
  <c r="B54" i="97"/>
  <c r="B73" i="97"/>
  <c r="AF72" i="97"/>
  <c r="AE72" i="97"/>
  <c r="AD72" i="97"/>
  <c r="AC72" i="97"/>
  <c r="AB72" i="97"/>
  <c r="AA72" i="97"/>
  <c r="Z72" i="97"/>
  <c r="Y72" i="97"/>
  <c r="V72" i="97"/>
  <c r="W72" i="97"/>
  <c r="X72" i="97"/>
  <c r="S72" i="97"/>
  <c r="R72" i="97"/>
  <c r="Q72" i="97"/>
  <c r="P72" i="97"/>
  <c r="O72" i="97"/>
  <c r="N72" i="97"/>
  <c r="M72" i="97"/>
  <c r="L72" i="97"/>
  <c r="K72" i="97"/>
  <c r="C53" i="97"/>
  <c r="C72" i="97"/>
  <c r="D72" i="97"/>
  <c r="B53" i="97"/>
  <c r="B72" i="97"/>
  <c r="AF71" i="97"/>
  <c r="AE71" i="97"/>
  <c r="AD71" i="97"/>
  <c r="AC71" i="97"/>
  <c r="AB71" i="97"/>
  <c r="AA71" i="97"/>
  <c r="Z71" i="97"/>
  <c r="Y71" i="97"/>
  <c r="V71" i="97"/>
  <c r="W71" i="97"/>
  <c r="X71" i="97"/>
  <c r="S71" i="97"/>
  <c r="R71" i="97"/>
  <c r="Q71" i="97"/>
  <c r="P71" i="97"/>
  <c r="O71" i="97"/>
  <c r="N71" i="97"/>
  <c r="M71" i="97"/>
  <c r="L71" i="97"/>
  <c r="K71" i="97"/>
  <c r="AF70" i="97"/>
  <c r="AE70" i="97"/>
  <c r="AD70" i="97"/>
  <c r="AC70" i="97"/>
  <c r="AB70" i="97"/>
  <c r="AA70" i="97"/>
  <c r="Z70" i="97"/>
  <c r="Y70" i="97"/>
  <c r="V70" i="97"/>
  <c r="W70" i="97"/>
  <c r="X70" i="97"/>
  <c r="S70" i="97"/>
  <c r="R70" i="97"/>
  <c r="Q70" i="97"/>
  <c r="P70" i="97"/>
  <c r="O70" i="97"/>
  <c r="N70" i="97"/>
  <c r="M70" i="97"/>
  <c r="L70" i="97"/>
  <c r="K70" i="97"/>
  <c r="G66" i="97"/>
  <c r="AF69" i="97"/>
  <c r="AE69" i="97"/>
  <c r="AD69" i="97"/>
  <c r="AC69" i="97"/>
  <c r="AB69" i="97"/>
  <c r="AA69" i="97"/>
  <c r="Z69" i="97"/>
  <c r="Y69" i="97"/>
  <c r="V69" i="97"/>
  <c r="W69" i="97"/>
  <c r="X69" i="97"/>
  <c r="S69" i="97"/>
  <c r="R69" i="97"/>
  <c r="Q69" i="97"/>
  <c r="P69" i="97"/>
  <c r="O69" i="97"/>
  <c r="N69" i="97"/>
  <c r="M69" i="97"/>
  <c r="L69" i="97"/>
  <c r="K69" i="97"/>
  <c r="AF68" i="97"/>
  <c r="AE68" i="97"/>
  <c r="AD68" i="97"/>
  <c r="AC68" i="97"/>
  <c r="AB68" i="97"/>
  <c r="AA68" i="97"/>
  <c r="Z68" i="97"/>
  <c r="Y68" i="97"/>
  <c r="V68" i="97"/>
  <c r="W68" i="97"/>
  <c r="X68" i="97"/>
  <c r="S68" i="97"/>
  <c r="R68" i="97"/>
  <c r="Q68" i="97"/>
  <c r="P68" i="97"/>
  <c r="O68" i="97"/>
  <c r="N68" i="97"/>
  <c r="M68" i="97"/>
  <c r="L68" i="97"/>
  <c r="K68" i="97"/>
  <c r="AF67" i="97"/>
  <c r="AE67" i="97"/>
  <c r="AD67" i="97"/>
  <c r="AC67" i="97"/>
  <c r="AB67" i="97"/>
  <c r="AA67" i="97"/>
  <c r="Z67" i="97"/>
  <c r="Y67" i="97"/>
  <c r="V67" i="97"/>
  <c r="W67" i="97"/>
  <c r="X67" i="97"/>
  <c r="S67" i="97"/>
  <c r="R67" i="97"/>
  <c r="Q67" i="97"/>
  <c r="P67" i="97"/>
  <c r="O67" i="97"/>
  <c r="N67" i="97"/>
  <c r="M67" i="97"/>
  <c r="L67" i="97"/>
  <c r="K67" i="97"/>
  <c r="G53" i="97"/>
  <c r="C56" i="97"/>
  <c r="B56" i="97"/>
  <c r="C57" i="97"/>
  <c r="B57" i="97"/>
  <c r="C58" i="97"/>
  <c r="B58" i="97"/>
  <c r="C60" i="97"/>
  <c r="B60" i="97"/>
  <c r="C61" i="97"/>
  <c r="B61" i="97"/>
  <c r="E56" i="97"/>
  <c r="G56" i="97"/>
  <c r="E57" i="97"/>
  <c r="G57" i="97"/>
  <c r="E58" i="97"/>
  <c r="G58" i="97"/>
  <c r="E59" i="97"/>
  <c r="G59" i="97"/>
  <c r="E60" i="97"/>
  <c r="G60" i="97"/>
  <c r="E61" i="97"/>
  <c r="G61" i="97"/>
  <c r="F53" i="97"/>
  <c r="B62" i="97"/>
  <c r="B63" i="97"/>
  <c r="B64" i="97"/>
  <c r="F54" i="97"/>
  <c r="F55" i="97"/>
  <c r="H66" i="97"/>
  <c r="H67" i="97"/>
  <c r="G67" i="97"/>
  <c r="B65" i="97"/>
  <c r="B66" i="97"/>
  <c r="F65" i="97"/>
  <c r="F66" i="97"/>
  <c r="F67" i="97"/>
  <c r="B67" i="97"/>
  <c r="AF66" i="97"/>
  <c r="AE66" i="97"/>
  <c r="AD66" i="97"/>
  <c r="AC66" i="97"/>
  <c r="AB66" i="97"/>
  <c r="AA66" i="97"/>
  <c r="Z66" i="97"/>
  <c r="Y66" i="97"/>
  <c r="V66" i="97"/>
  <c r="W66" i="97"/>
  <c r="X66" i="97"/>
  <c r="S66" i="97"/>
  <c r="R66" i="97"/>
  <c r="Q66" i="97"/>
  <c r="P66" i="97"/>
  <c r="O66" i="97"/>
  <c r="N66" i="97"/>
  <c r="M66" i="97"/>
  <c r="L66" i="97"/>
  <c r="K66" i="97"/>
  <c r="C66" i="97"/>
  <c r="AF65" i="97"/>
  <c r="AE65" i="97"/>
  <c r="AD65" i="97"/>
  <c r="AC65" i="97"/>
  <c r="AB65" i="97"/>
  <c r="AA65" i="97"/>
  <c r="Z65" i="97"/>
  <c r="Y65" i="97"/>
  <c r="V65" i="97"/>
  <c r="W65" i="97"/>
  <c r="X65" i="97"/>
  <c r="S65" i="97"/>
  <c r="R65" i="97"/>
  <c r="Q65" i="97"/>
  <c r="P65" i="97"/>
  <c r="O65" i="97"/>
  <c r="N65" i="97"/>
  <c r="M65" i="97"/>
  <c r="L65" i="97"/>
  <c r="K65" i="97"/>
  <c r="H65" i="97"/>
  <c r="G65" i="97"/>
  <c r="C65" i="97"/>
  <c r="AF64" i="97"/>
  <c r="AE64" i="97"/>
  <c r="AD64" i="97"/>
  <c r="AC64" i="97"/>
  <c r="AB64" i="97"/>
  <c r="AA64" i="97"/>
  <c r="Z64" i="97"/>
  <c r="Y64" i="97"/>
  <c r="V64" i="97"/>
  <c r="W64" i="97"/>
  <c r="X64" i="97"/>
  <c r="S64" i="97"/>
  <c r="R64" i="97"/>
  <c r="Q64" i="97"/>
  <c r="P64" i="97"/>
  <c r="O64" i="97"/>
  <c r="N64" i="97"/>
  <c r="M64" i="97"/>
  <c r="L64" i="97"/>
  <c r="K64" i="97"/>
  <c r="G64" i="97"/>
  <c r="E64" i="97"/>
  <c r="C64" i="97"/>
  <c r="AF63" i="97"/>
  <c r="AE63" i="97"/>
  <c r="AD63" i="97"/>
  <c r="AC63" i="97"/>
  <c r="AB63" i="97"/>
  <c r="AA63" i="97"/>
  <c r="Z63" i="97"/>
  <c r="Y63" i="97"/>
  <c r="V63" i="97"/>
  <c r="W63" i="97"/>
  <c r="X63" i="97"/>
  <c r="S63" i="97"/>
  <c r="R63" i="97"/>
  <c r="Q63" i="97"/>
  <c r="P63" i="97"/>
  <c r="O63" i="97"/>
  <c r="N63" i="97"/>
  <c r="M63" i="97"/>
  <c r="L63" i="97"/>
  <c r="K63" i="97"/>
  <c r="D53" i="97"/>
  <c r="E53" i="97"/>
  <c r="D54" i="97"/>
  <c r="E54" i="97"/>
  <c r="D55" i="97"/>
  <c r="E55" i="97"/>
  <c r="D63" i="97"/>
  <c r="C63" i="97"/>
  <c r="AF62" i="97"/>
  <c r="AE62" i="97"/>
  <c r="AD62" i="97"/>
  <c r="AC62" i="97"/>
  <c r="AB62" i="97"/>
  <c r="AA62" i="97"/>
  <c r="Z62" i="97"/>
  <c r="Y62" i="97"/>
  <c r="V62" i="97"/>
  <c r="W62" i="97"/>
  <c r="X62" i="97"/>
  <c r="S62" i="97"/>
  <c r="R62" i="97"/>
  <c r="Q62" i="97"/>
  <c r="P62" i="97"/>
  <c r="O62" i="97"/>
  <c r="N62" i="97"/>
  <c r="M62" i="97"/>
  <c r="L62" i="97"/>
  <c r="K62" i="97"/>
  <c r="AF61" i="97"/>
  <c r="AE61" i="97"/>
  <c r="AD61" i="97"/>
  <c r="AC61" i="97"/>
  <c r="AB61" i="97"/>
  <c r="AA61" i="97"/>
  <c r="Z61" i="97"/>
  <c r="Y61" i="97"/>
  <c r="V61" i="97"/>
  <c r="W61" i="97"/>
  <c r="X61" i="97"/>
  <c r="S61" i="97"/>
  <c r="R61" i="97"/>
  <c r="Q61" i="97"/>
  <c r="P61" i="97"/>
  <c r="O61" i="97"/>
  <c r="N61" i="97"/>
  <c r="M61" i="97"/>
  <c r="L61" i="97"/>
  <c r="K61" i="97"/>
  <c r="H61" i="97"/>
  <c r="AF60" i="97"/>
  <c r="AE60" i="97"/>
  <c r="AD60" i="97"/>
  <c r="AC60" i="97"/>
  <c r="AB60" i="97"/>
  <c r="AA60" i="97"/>
  <c r="Z60" i="97"/>
  <c r="Y60" i="97"/>
  <c r="V60" i="97"/>
  <c r="W60" i="97"/>
  <c r="X60" i="97"/>
  <c r="S60" i="97"/>
  <c r="R60" i="97"/>
  <c r="Q60" i="97"/>
  <c r="P60" i="97"/>
  <c r="O60" i="97"/>
  <c r="N60" i="97"/>
  <c r="M60" i="97"/>
  <c r="L60" i="97"/>
  <c r="K60" i="97"/>
  <c r="H60" i="97"/>
  <c r="AF59" i="97"/>
  <c r="AE59" i="97"/>
  <c r="AD59" i="97"/>
  <c r="AC59" i="97"/>
  <c r="AB59" i="97"/>
  <c r="AA59" i="97"/>
  <c r="Z59" i="97"/>
  <c r="Y59" i="97"/>
  <c r="V59" i="97"/>
  <c r="W59" i="97"/>
  <c r="X59" i="97"/>
  <c r="S59" i="97"/>
  <c r="R59" i="97"/>
  <c r="Q59" i="97"/>
  <c r="P59" i="97"/>
  <c r="O59" i="97"/>
  <c r="N59" i="97"/>
  <c r="M59" i="97"/>
  <c r="L59" i="97"/>
  <c r="K59" i="97"/>
  <c r="H59" i="97"/>
  <c r="AF58" i="97"/>
  <c r="AE58" i="97"/>
  <c r="AD58" i="97"/>
  <c r="AC58" i="97"/>
  <c r="AB58" i="97"/>
  <c r="AA58" i="97"/>
  <c r="Z58" i="97"/>
  <c r="Y58" i="97"/>
  <c r="V58" i="97"/>
  <c r="W58" i="97"/>
  <c r="X58" i="97"/>
  <c r="S58" i="97"/>
  <c r="R58" i="97"/>
  <c r="Q58" i="97"/>
  <c r="P58" i="97"/>
  <c r="O58" i="97"/>
  <c r="N58" i="97"/>
  <c r="M58" i="97"/>
  <c r="L58" i="97"/>
  <c r="K58" i="97"/>
  <c r="H58" i="97"/>
  <c r="AF57" i="97"/>
  <c r="AE57" i="97"/>
  <c r="AD57" i="97"/>
  <c r="AC57" i="97"/>
  <c r="AB57" i="97"/>
  <c r="AA57" i="97"/>
  <c r="Z57" i="97"/>
  <c r="Y57" i="97"/>
  <c r="V57" i="97"/>
  <c r="W57" i="97"/>
  <c r="X57" i="97"/>
  <c r="S57" i="97"/>
  <c r="R57" i="97"/>
  <c r="Q57" i="97"/>
  <c r="P57" i="97"/>
  <c r="O57" i="97"/>
  <c r="N57" i="97"/>
  <c r="M57" i="97"/>
  <c r="L57" i="97"/>
  <c r="K57" i="97"/>
  <c r="H57" i="97"/>
  <c r="AF56" i="97"/>
  <c r="AE56" i="97"/>
  <c r="AD56" i="97"/>
  <c r="AC56" i="97"/>
  <c r="AB56" i="97"/>
  <c r="AA56" i="97"/>
  <c r="Z56" i="97"/>
  <c r="Y56" i="97"/>
  <c r="V56" i="97"/>
  <c r="W56" i="97"/>
  <c r="X56" i="97"/>
  <c r="S56" i="97"/>
  <c r="R56" i="97"/>
  <c r="Q56" i="97"/>
  <c r="P56" i="97"/>
  <c r="O56" i="97"/>
  <c r="N56" i="97"/>
  <c r="M56" i="97"/>
  <c r="L56" i="97"/>
  <c r="K56" i="97"/>
  <c r="H56" i="97"/>
  <c r="AF55" i="97"/>
  <c r="AE55" i="97"/>
  <c r="AD55" i="97"/>
  <c r="AC55" i="97"/>
  <c r="AB55" i="97"/>
  <c r="AA55" i="97"/>
  <c r="Z55" i="97"/>
  <c r="Y55" i="97"/>
  <c r="V55" i="97"/>
  <c r="W55" i="97"/>
  <c r="X55" i="97"/>
  <c r="S55" i="97"/>
  <c r="R55" i="97"/>
  <c r="Q55" i="97"/>
  <c r="P55" i="97"/>
  <c r="O55" i="97"/>
  <c r="N55" i="97"/>
  <c r="M55" i="97"/>
  <c r="L55" i="97"/>
  <c r="K55" i="97"/>
  <c r="AF54" i="97"/>
  <c r="AE54" i="97"/>
  <c r="AD54" i="97"/>
  <c r="AC54" i="97"/>
  <c r="AB54" i="97"/>
  <c r="AA54" i="97"/>
  <c r="Z54" i="97"/>
  <c r="Y54" i="97"/>
  <c r="V54" i="97"/>
  <c r="W54" i="97"/>
  <c r="X54" i="97"/>
  <c r="S54" i="97"/>
  <c r="R54" i="97"/>
  <c r="Q54" i="97"/>
  <c r="P54" i="97"/>
  <c r="O54" i="97"/>
  <c r="N54" i="97"/>
  <c r="M54" i="97"/>
  <c r="L54" i="97"/>
  <c r="K54" i="97"/>
  <c r="AF53" i="97"/>
  <c r="AE53" i="97"/>
  <c r="AD53" i="97"/>
  <c r="AC53" i="97"/>
  <c r="AB53" i="97"/>
  <c r="AA53" i="97"/>
  <c r="Z53" i="97"/>
  <c r="Y53" i="97"/>
  <c r="V53" i="97"/>
  <c r="W53" i="97"/>
  <c r="X53" i="97"/>
  <c r="S53" i="97"/>
  <c r="R53" i="97"/>
  <c r="Q53" i="97"/>
  <c r="P53" i="97"/>
  <c r="O53" i="97"/>
  <c r="N53" i="97"/>
  <c r="M53" i="97"/>
  <c r="L53" i="97"/>
  <c r="K53" i="97"/>
  <c r="Y52" i="97"/>
  <c r="Z52" i="97"/>
  <c r="AA52" i="97"/>
  <c r="AB52" i="97"/>
  <c r="AC52" i="97"/>
  <c r="AD52" i="97"/>
  <c r="AE52" i="97"/>
  <c r="AF52" i="97"/>
  <c r="V52" i="97"/>
  <c r="W52" i="97"/>
  <c r="X52" i="97"/>
  <c r="S52" i="97"/>
  <c r="AG52" i="97"/>
  <c r="R52" i="97"/>
  <c r="Q52" i="97"/>
  <c r="P52" i="97"/>
  <c r="O52" i="97"/>
  <c r="N52" i="97"/>
  <c r="M52" i="97"/>
  <c r="L52" i="97"/>
  <c r="K52" i="97"/>
  <c r="B51" i="97"/>
  <c r="A51" i="96"/>
  <c r="B101" i="96"/>
  <c r="B96" i="96"/>
  <c r="B97" i="96"/>
  <c r="B98" i="96"/>
  <c r="B99" i="96"/>
  <c r="B100" i="96"/>
  <c r="D101" i="96"/>
  <c r="E101" i="96"/>
  <c r="B94" i="96"/>
  <c r="C101" i="96"/>
  <c r="F101" i="96"/>
  <c r="D100" i="96"/>
  <c r="E100" i="96"/>
  <c r="C100" i="96"/>
  <c r="F100" i="96"/>
  <c r="D99" i="96"/>
  <c r="E99" i="96"/>
  <c r="C99" i="96"/>
  <c r="F99" i="96"/>
  <c r="D98" i="96"/>
  <c r="E98" i="96"/>
  <c r="C98" i="96"/>
  <c r="F98" i="96"/>
  <c r="D97" i="96"/>
  <c r="E97" i="96"/>
  <c r="C97" i="96"/>
  <c r="F97" i="96"/>
  <c r="D96" i="96"/>
  <c r="E96" i="96"/>
  <c r="C96" i="96"/>
  <c r="F96" i="96"/>
  <c r="G96" i="96"/>
  <c r="B95" i="96"/>
  <c r="C77" i="96"/>
  <c r="E77" i="96"/>
  <c r="F77" i="96"/>
  <c r="G77" i="96"/>
  <c r="D77" i="96"/>
  <c r="B79" i="96"/>
  <c r="H77" i="96"/>
  <c r="B78" i="96"/>
  <c r="C78" i="96"/>
  <c r="C79" i="96"/>
  <c r="D79" i="96"/>
  <c r="D80" i="96"/>
  <c r="B81" i="96"/>
  <c r="B80" i="96"/>
  <c r="C80" i="96"/>
  <c r="C81" i="96"/>
  <c r="D81" i="96"/>
  <c r="B83" i="96"/>
  <c r="B82" i="96"/>
  <c r="C82" i="96"/>
  <c r="C83" i="96"/>
  <c r="D83" i="96"/>
  <c r="B85" i="96"/>
  <c r="B84" i="96"/>
  <c r="C84" i="96"/>
  <c r="C85" i="96"/>
  <c r="D85" i="96"/>
  <c r="B87" i="96"/>
  <c r="B86" i="96"/>
  <c r="C86" i="96"/>
  <c r="C87" i="96"/>
  <c r="D87" i="96"/>
  <c r="D92" i="96"/>
  <c r="B89" i="96"/>
  <c r="B88" i="96"/>
  <c r="C88" i="96"/>
  <c r="C89" i="96"/>
  <c r="D89" i="96"/>
  <c r="B91" i="96"/>
  <c r="B90" i="96"/>
  <c r="C90" i="96"/>
  <c r="C91" i="96"/>
  <c r="D91" i="96"/>
  <c r="E92" i="96"/>
  <c r="C92" i="96"/>
  <c r="F92" i="96"/>
  <c r="S91" i="96"/>
  <c r="R91" i="96"/>
  <c r="Q91" i="96"/>
  <c r="P91" i="96"/>
  <c r="O91" i="96"/>
  <c r="N91" i="96"/>
  <c r="M91" i="96"/>
  <c r="L91" i="96"/>
  <c r="K91" i="96"/>
  <c r="H91" i="96"/>
  <c r="G91" i="96"/>
  <c r="S90" i="96"/>
  <c r="R90" i="96"/>
  <c r="Q90" i="96"/>
  <c r="P90" i="96"/>
  <c r="O90" i="96"/>
  <c r="N90" i="96"/>
  <c r="M90" i="96"/>
  <c r="L90" i="96"/>
  <c r="K90" i="96"/>
  <c r="S89" i="96"/>
  <c r="R89" i="96"/>
  <c r="Q89" i="96"/>
  <c r="P89" i="96"/>
  <c r="O89" i="96"/>
  <c r="N89" i="96"/>
  <c r="M89" i="96"/>
  <c r="L89" i="96"/>
  <c r="K89" i="96"/>
  <c r="H89" i="96"/>
  <c r="H88" i="96"/>
  <c r="G89" i="96"/>
  <c r="S88" i="96"/>
  <c r="R88" i="96"/>
  <c r="Q88" i="96"/>
  <c r="P88" i="96"/>
  <c r="O88" i="96"/>
  <c r="N88" i="96"/>
  <c r="M88" i="96"/>
  <c r="L88" i="96"/>
  <c r="K88" i="96"/>
  <c r="S87" i="96"/>
  <c r="R87" i="96"/>
  <c r="Q87" i="96"/>
  <c r="P87" i="96"/>
  <c r="O87" i="96"/>
  <c r="N87" i="96"/>
  <c r="M87" i="96"/>
  <c r="L87" i="96"/>
  <c r="K87" i="96"/>
  <c r="H87" i="96"/>
  <c r="G87" i="96"/>
  <c r="S86" i="96"/>
  <c r="R86" i="96"/>
  <c r="Q86" i="96"/>
  <c r="P86" i="96"/>
  <c r="O86" i="96"/>
  <c r="N86" i="96"/>
  <c r="M86" i="96"/>
  <c r="L86" i="96"/>
  <c r="K86" i="96"/>
  <c r="S85" i="96"/>
  <c r="R85" i="96"/>
  <c r="Q85" i="96"/>
  <c r="P85" i="96"/>
  <c r="O85" i="96"/>
  <c r="N85" i="96"/>
  <c r="M85" i="96"/>
  <c r="L85" i="96"/>
  <c r="K85" i="96"/>
  <c r="H85" i="96"/>
  <c r="E85" i="96"/>
  <c r="G85" i="96"/>
  <c r="S84" i="96"/>
  <c r="R84" i="96"/>
  <c r="Q84" i="96"/>
  <c r="P84" i="96"/>
  <c r="O84" i="96"/>
  <c r="N84" i="96"/>
  <c r="M84" i="96"/>
  <c r="L84" i="96"/>
  <c r="K84" i="96"/>
  <c r="S83" i="96"/>
  <c r="R83" i="96"/>
  <c r="Q83" i="96"/>
  <c r="P83" i="96"/>
  <c r="O83" i="96"/>
  <c r="N83" i="96"/>
  <c r="M83" i="96"/>
  <c r="L83" i="96"/>
  <c r="K83" i="96"/>
  <c r="H83" i="96"/>
  <c r="G83" i="96"/>
  <c r="S82" i="96"/>
  <c r="R82" i="96"/>
  <c r="Q82" i="96"/>
  <c r="P82" i="96"/>
  <c r="O82" i="96"/>
  <c r="N82" i="96"/>
  <c r="M82" i="96"/>
  <c r="L82" i="96"/>
  <c r="K82" i="96"/>
  <c r="S81" i="96"/>
  <c r="R81" i="96"/>
  <c r="Q81" i="96"/>
  <c r="P81" i="96"/>
  <c r="O81" i="96"/>
  <c r="N81" i="96"/>
  <c r="M81" i="96"/>
  <c r="L81" i="96"/>
  <c r="K81" i="96"/>
  <c r="H81" i="96"/>
  <c r="G81" i="96"/>
  <c r="H63" i="96"/>
  <c r="AF80" i="96"/>
  <c r="AE80" i="96"/>
  <c r="AD80" i="96"/>
  <c r="AC80" i="96"/>
  <c r="AB80" i="96"/>
  <c r="AA80" i="96"/>
  <c r="Z80" i="96"/>
  <c r="Y80" i="96"/>
  <c r="V80" i="96"/>
  <c r="W80" i="96"/>
  <c r="X80" i="96"/>
  <c r="S80" i="96"/>
  <c r="R80" i="96"/>
  <c r="Q80" i="96"/>
  <c r="P80" i="96"/>
  <c r="O80" i="96"/>
  <c r="N80" i="96"/>
  <c r="M80" i="96"/>
  <c r="L80" i="96"/>
  <c r="K80" i="96"/>
  <c r="AF79" i="96"/>
  <c r="AE79" i="96"/>
  <c r="AD79" i="96"/>
  <c r="AC79" i="96"/>
  <c r="AB79" i="96"/>
  <c r="AA79" i="96"/>
  <c r="Z79" i="96"/>
  <c r="Y79" i="96"/>
  <c r="V79" i="96"/>
  <c r="W79" i="96"/>
  <c r="X79" i="96"/>
  <c r="S79" i="96"/>
  <c r="R79" i="96"/>
  <c r="Q79" i="96"/>
  <c r="P79" i="96"/>
  <c r="O79" i="96"/>
  <c r="N79" i="96"/>
  <c r="M79" i="96"/>
  <c r="L79" i="96"/>
  <c r="K79" i="96"/>
  <c r="H79" i="96"/>
  <c r="G79" i="96"/>
  <c r="AF78" i="96"/>
  <c r="AE78" i="96"/>
  <c r="AD78" i="96"/>
  <c r="AC78" i="96"/>
  <c r="AB78" i="96"/>
  <c r="AA78" i="96"/>
  <c r="Z78" i="96"/>
  <c r="Y78" i="96"/>
  <c r="V78" i="96"/>
  <c r="W78" i="96"/>
  <c r="X78" i="96"/>
  <c r="S78" i="96"/>
  <c r="R78" i="96"/>
  <c r="Q78" i="96"/>
  <c r="P78" i="96"/>
  <c r="O78" i="96"/>
  <c r="N78" i="96"/>
  <c r="M78" i="96"/>
  <c r="L78" i="96"/>
  <c r="K78" i="96"/>
  <c r="AF77" i="96"/>
  <c r="AE77" i="96"/>
  <c r="AD77" i="96"/>
  <c r="AC77" i="96"/>
  <c r="AB77" i="96"/>
  <c r="AA77" i="96"/>
  <c r="Z77" i="96"/>
  <c r="Y77" i="96"/>
  <c r="V77" i="96"/>
  <c r="W77" i="96"/>
  <c r="X77" i="96"/>
  <c r="S77" i="96"/>
  <c r="R77" i="96"/>
  <c r="Q77" i="96"/>
  <c r="P77" i="96"/>
  <c r="O77" i="96"/>
  <c r="N77" i="96"/>
  <c r="M77" i="96"/>
  <c r="L77" i="96"/>
  <c r="K77" i="96"/>
  <c r="B77" i="96"/>
  <c r="AF76" i="96"/>
  <c r="AE76" i="96"/>
  <c r="AD76" i="96"/>
  <c r="AC76" i="96"/>
  <c r="AB76" i="96"/>
  <c r="AA76" i="96"/>
  <c r="Z76" i="96"/>
  <c r="Y76" i="96"/>
  <c r="V76" i="96"/>
  <c r="W76" i="96"/>
  <c r="X76" i="96"/>
  <c r="S76" i="96"/>
  <c r="R76" i="96"/>
  <c r="Q76" i="96"/>
  <c r="P76" i="96"/>
  <c r="O76" i="96"/>
  <c r="N76" i="96"/>
  <c r="M76" i="96"/>
  <c r="L76" i="96"/>
  <c r="K76" i="96"/>
  <c r="G68" i="96"/>
  <c r="C54" i="96"/>
  <c r="C73" i="96"/>
  <c r="C55" i="96"/>
  <c r="C74" i="96"/>
  <c r="D73" i="96"/>
  <c r="H53" i="96"/>
  <c r="E72" i="96"/>
  <c r="F72" i="96"/>
  <c r="H54" i="96"/>
  <c r="E73" i="96"/>
  <c r="F73" i="96"/>
  <c r="B76" i="96"/>
  <c r="AF75" i="96"/>
  <c r="AE75" i="96"/>
  <c r="AD75" i="96"/>
  <c r="AC75" i="96"/>
  <c r="AB75" i="96"/>
  <c r="AA75" i="96"/>
  <c r="Z75" i="96"/>
  <c r="Y75" i="96"/>
  <c r="V75" i="96"/>
  <c r="W75" i="96"/>
  <c r="X75" i="96"/>
  <c r="S75" i="96"/>
  <c r="R75" i="96"/>
  <c r="Q75" i="96"/>
  <c r="P75" i="96"/>
  <c r="O75" i="96"/>
  <c r="N75" i="96"/>
  <c r="M75" i="96"/>
  <c r="L75" i="96"/>
  <c r="K75" i="96"/>
  <c r="B75" i="96"/>
  <c r="AF74" i="96"/>
  <c r="AE74" i="96"/>
  <c r="AD74" i="96"/>
  <c r="AC74" i="96"/>
  <c r="AB74" i="96"/>
  <c r="AA74" i="96"/>
  <c r="Z74" i="96"/>
  <c r="Y74" i="96"/>
  <c r="V74" i="96"/>
  <c r="W74" i="96"/>
  <c r="X74" i="96"/>
  <c r="S74" i="96"/>
  <c r="R74" i="96"/>
  <c r="Q74" i="96"/>
  <c r="P74" i="96"/>
  <c r="O74" i="96"/>
  <c r="N74" i="96"/>
  <c r="M74" i="96"/>
  <c r="L74" i="96"/>
  <c r="K74" i="96"/>
  <c r="H55" i="96"/>
  <c r="E74" i="96"/>
  <c r="B55" i="96"/>
  <c r="B74" i="96"/>
  <c r="AF73" i="96"/>
  <c r="AE73" i="96"/>
  <c r="AD73" i="96"/>
  <c r="AC73" i="96"/>
  <c r="AB73" i="96"/>
  <c r="AA73" i="96"/>
  <c r="Z73" i="96"/>
  <c r="Y73" i="96"/>
  <c r="V73" i="96"/>
  <c r="W73" i="96"/>
  <c r="X73" i="96"/>
  <c r="S73" i="96"/>
  <c r="R73" i="96"/>
  <c r="Q73" i="96"/>
  <c r="P73" i="96"/>
  <c r="O73" i="96"/>
  <c r="N73" i="96"/>
  <c r="M73" i="96"/>
  <c r="L73" i="96"/>
  <c r="K73" i="96"/>
  <c r="B54" i="96"/>
  <c r="B73" i="96"/>
  <c r="AF72" i="96"/>
  <c r="AE72" i="96"/>
  <c r="AD72" i="96"/>
  <c r="AC72" i="96"/>
  <c r="AB72" i="96"/>
  <c r="AA72" i="96"/>
  <c r="Z72" i="96"/>
  <c r="Y72" i="96"/>
  <c r="V72" i="96"/>
  <c r="W72" i="96"/>
  <c r="X72" i="96"/>
  <c r="S72" i="96"/>
  <c r="R72" i="96"/>
  <c r="Q72" i="96"/>
  <c r="P72" i="96"/>
  <c r="O72" i="96"/>
  <c r="N72" i="96"/>
  <c r="M72" i="96"/>
  <c r="L72" i="96"/>
  <c r="K72" i="96"/>
  <c r="C53" i="96"/>
  <c r="C72" i="96"/>
  <c r="D72" i="96"/>
  <c r="B53" i="96"/>
  <c r="B72" i="96"/>
  <c r="AF71" i="96"/>
  <c r="AE71" i="96"/>
  <c r="AD71" i="96"/>
  <c r="AC71" i="96"/>
  <c r="AB71" i="96"/>
  <c r="AA71" i="96"/>
  <c r="Z71" i="96"/>
  <c r="Y71" i="96"/>
  <c r="V71" i="96"/>
  <c r="W71" i="96"/>
  <c r="X71" i="96"/>
  <c r="S71" i="96"/>
  <c r="R71" i="96"/>
  <c r="Q71" i="96"/>
  <c r="P71" i="96"/>
  <c r="O71" i="96"/>
  <c r="N71" i="96"/>
  <c r="M71" i="96"/>
  <c r="L71" i="96"/>
  <c r="K71" i="96"/>
  <c r="AF70" i="96"/>
  <c r="AE70" i="96"/>
  <c r="AD70" i="96"/>
  <c r="AC70" i="96"/>
  <c r="AB70" i="96"/>
  <c r="AA70" i="96"/>
  <c r="Z70" i="96"/>
  <c r="Y70" i="96"/>
  <c r="V70" i="96"/>
  <c r="W70" i="96"/>
  <c r="X70" i="96"/>
  <c r="S70" i="96"/>
  <c r="R70" i="96"/>
  <c r="Q70" i="96"/>
  <c r="P70" i="96"/>
  <c r="O70" i="96"/>
  <c r="N70" i="96"/>
  <c r="M70" i="96"/>
  <c r="L70" i="96"/>
  <c r="K70" i="96"/>
  <c r="G66" i="96"/>
  <c r="AF69" i="96"/>
  <c r="AE69" i="96"/>
  <c r="AD69" i="96"/>
  <c r="AC69" i="96"/>
  <c r="AB69" i="96"/>
  <c r="AA69" i="96"/>
  <c r="Z69" i="96"/>
  <c r="Y69" i="96"/>
  <c r="V69" i="96"/>
  <c r="W69" i="96"/>
  <c r="X69" i="96"/>
  <c r="S69" i="96"/>
  <c r="R69" i="96"/>
  <c r="Q69" i="96"/>
  <c r="P69" i="96"/>
  <c r="O69" i="96"/>
  <c r="N69" i="96"/>
  <c r="M69" i="96"/>
  <c r="L69" i="96"/>
  <c r="K69" i="96"/>
  <c r="AF68" i="96"/>
  <c r="AE68" i="96"/>
  <c r="AD68" i="96"/>
  <c r="AC68" i="96"/>
  <c r="AB68" i="96"/>
  <c r="AA68" i="96"/>
  <c r="Z68" i="96"/>
  <c r="Y68" i="96"/>
  <c r="V68" i="96"/>
  <c r="W68" i="96"/>
  <c r="X68" i="96"/>
  <c r="S68" i="96"/>
  <c r="R68" i="96"/>
  <c r="Q68" i="96"/>
  <c r="P68" i="96"/>
  <c r="O68" i="96"/>
  <c r="N68" i="96"/>
  <c r="M68" i="96"/>
  <c r="L68" i="96"/>
  <c r="K68" i="96"/>
  <c r="AF67" i="96"/>
  <c r="AE67" i="96"/>
  <c r="AD67" i="96"/>
  <c r="AC67" i="96"/>
  <c r="AB67" i="96"/>
  <c r="AA67" i="96"/>
  <c r="Z67" i="96"/>
  <c r="Y67" i="96"/>
  <c r="V67" i="96"/>
  <c r="W67" i="96"/>
  <c r="X67" i="96"/>
  <c r="S67" i="96"/>
  <c r="R67" i="96"/>
  <c r="Q67" i="96"/>
  <c r="P67" i="96"/>
  <c r="O67" i="96"/>
  <c r="N67" i="96"/>
  <c r="M67" i="96"/>
  <c r="L67" i="96"/>
  <c r="K67" i="96"/>
  <c r="G53" i="96"/>
  <c r="C56" i="96"/>
  <c r="B56" i="96"/>
  <c r="E56" i="96"/>
  <c r="G56" i="96"/>
  <c r="C57" i="96"/>
  <c r="B57" i="96"/>
  <c r="C58" i="96"/>
  <c r="B58" i="96"/>
  <c r="C59" i="96"/>
  <c r="B59" i="96"/>
  <c r="C60" i="96"/>
  <c r="B60" i="96"/>
  <c r="C61" i="96"/>
  <c r="B61" i="96"/>
  <c r="E57" i="96"/>
  <c r="G57" i="96"/>
  <c r="E58" i="96"/>
  <c r="G58" i="96"/>
  <c r="E59" i="96"/>
  <c r="G59" i="96"/>
  <c r="E60" i="96"/>
  <c r="G60" i="96"/>
  <c r="E61" i="96"/>
  <c r="G61" i="96"/>
  <c r="F53" i="96"/>
  <c r="B62" i="96"/>
  <c r="B63" i="96"/>
  <c r="B64" i="96"/>
  <c r="F54" i="96"/>
  <c r="F55" i="96"/>
  <c r="H66" i="96"/>
  <c r="H67" i="96"/>
  <c r="G67" i="96"/>
  <c r="B65" i="96"/>
  <c r="B66" i="96"/>
  <c r="F65" i="96"/>
  <c r="F66" i="96"/>
  <c r="F67" i="96"/>
  <c r="B67" i="96"/>
  <c r="AF66" i="96"/>
  <c r="AE66" i="96"/>
  <c r="AD66" i="96"/>
  <c r="AC66" i="96"/>
  <c r="AB66" i="96"/>
  <c r="AA66" i="96"/>
  <c r="Z66" i="96"/>
  <c r="Y66" i="96"/>
  <c r="V66" i="96"/>
  <c r="W66" i="96"/>
  <c r="X66" i="96"/>
  <c r="S66" i="96"/>
  <c r="R66" i="96"/>
  <c r="Q66" i="96"/>
  <c r="P66" i="96"/>
  <c r="O66" i="96"/>
  <c r="N66" i="96"/>
  <c r="M66" i="96"/>
  <c r="L66" i="96"/>
  <c r="K66" i="96"/>
  <c r="C66" i="96"/>
  <c r="AF65" i="96"/>
  <c r="AE65" i="96"/>
  <c r="AD65" i="96"/>
  <c r="AC65" i="96"/>
  <c r="AB65" i="96"/>
  <c r="AA65" i="96"/>
  <c r="Z65" i="96"/>
  <c r="Y65" i="96"/>
  <c r="V65" i="96"/>
  <c r="W65" i="96"/>
  <c r="X65" i="96"/>
  <c r="S65" i="96"/>
  <c r="R65" i="96"/>
  <c r="Q65" i="96"/>
  <c r="P65" i="96"/>
  <c r="O65" i="96"/>
  <c r="N65" i="96"/>
  <c r="M65" i="96"/>
  <c r="L65" i="96"/>
  <c r="K65" i="96"/>
  <c r="H65" i="96"/>
  <c r="G65" i="96"/>
  <c r="C65" i="96"/>
  <c r="AF64" i="96"/>
  <c r="AE64" i="96"/>
  <c r="AD64" i="96"/>
  <c r="AC64" i="96"/>
  <c r="AB64" i="96"/>
  <c r="AA64" i="96"/>
  <c r="Z64" i="96"/>
  <c r="Y64" i="96"/>
  <c r="V64" i="96"/>
  <c r="W64" i="96"/>
  <c r="X64" i="96"/>
  <c r="S64" i="96"/>
  <c r="R64" i="96"/>
  <c r="Q64" i="96"/>
  <c r="P64" i="96"/>
  <c r="O64" i="96"/>
  <c r="N64" i="96"/>
  <c r="M64" i="96"/>
  <c r="L64" i="96"/>
  <c r="K64" i="96"/>
  <c r="G64" i="96"/>
  <c r="E64" i="96"/>
  <c r="C64" i="96"/>
  <c r="AF63" i="96"/>
  <c r="AE63" i="96"/>
  <c r="AD63" i="96"/>
  <c r="AC63" i="96"/>
  <c r="AB63" i="96"/>
  <c r="AA63" i="96"/>
  <c r="Z63" i="96"/>
  <c r="Y63" i="96"/>
  <c r="V63" i="96"/>
  <c r="W63" i="96"/>
  <c r="X63" i="96"/>
  <c r="S63" i="96"/>
  <c r="R63" i="96"/>
  <c r="Q63" i="96"/>
  <c r="P63" i="96"/>
  <c r="O63" i="96"/>
  <c r="N63" i="96"/>
  <c r="M63" i="96"/>
  <c r="L63" i="96"/>
  <c r="K63" i="96"/>
  <c r="D53" i="96"/>
  <c r="E53" i="96"/>
  <c r="D54" i="96"/>
  <c r="E54" i="96"/>
  <c r="D55" i="96"/>
  <c r="E55" i="96"/>
  <c r="D63" i="96"/>
  <c r="C63" i="96"/>
  <c r="AF62" i="96"/>
  <c r="AE62" i="96"/>
  <c r="AD62" i="96"/>
  <c r="AC62" i="96"/>
  <c r="AB62" i="96"/>
  <c r="AA62" i="96"/>
  <c r="Z62" i="96"/>
  <c r="Y62" i="96"/>
  <c r="V62" i="96"/>
  <c r="W62" i="96"/>
  <c r="X62" i="96"/>
  <c r="S62" i="96"/>
  <c r="R62" i="96"/>
  <c r="Q62" i="96"/>
  <c r="P62" i="96"/>
  <c r="O62" i="96"/>
  <c r="N62" i="96"/>
  <c r="M62" i="96"/>
  <c r="L62" i="96"/>
  <c r="K62" i="96"/>
  <c r="AF61" i="96"/>
  <c r="AE61" i="96"/>
  <c r="AD61" i="96"/>
  <c r="AC61" i="96"/>
  <c r="AB61" i="96"/>
  <c r="AA61" i="96"/>
  <c r="Z61" i="96"/>
  <c r="Y61" i="96"/>
  <c r="V61" i="96"/>
  <c r="W61" i="96"/>
  <c r="X61" i="96"/>
  <c r="S61" i="96"/>
  <c r="R61" i="96"/>
  <c r="Q61" i="96"/>
  <c r="P61" i="96"/>
  <c r="O61" i="96"/>
  <c r="N61" i="96"/>
  <c r="M61" i="96"/>
  <c r="L61" i="96"/>
  <c r="K61" i="96"/>
  <c r="H61" i="96"/>
  <c r="AF60" i="96"/>
  <c r="AE60" i="96"/>
  <c r="AD60" i="96"/>
  <c r="AC60" i="96"/>
  <c r="AB60" i="96"/>
  <c r="AA60" i="96"/>
  <c r="Z60" i="96"/>
  <c r="Y60" i="96"/>
  <c r="V60" i="96"/>
  <c r="W60" i="96"/>
  <c r="X60" i="96"/>
  <c r="S60" i="96"/>
  <c r="R60" i="96"/>
  <c r="Q60" i="96"/>
  <c r="P60" i="96"/>
  <c r="O60" i="96"/>
  <c r="N60" i="96"/>
  <c r="M60" i="96"/>
  <c r="L60" i="96"/>
  <c r="K60" i="96"/>
  <c r="H60" i="96"/>
  <c r="AF59" i="96"/>
  <c r="AE59" i="96"/>
  <c r="AD59" i="96"/>
  <c r="AC59" i="96"/>
  <c r="AB59" i="96"/>
  <c r="AA59" i="96"/>
  <c r="Z59" i="96"/>
  <c r="Y59" i="96"/>
  <c r="V59" i="96"/>
  <c r="W59" i="96"/>
  <c r="X59" i="96"/>
  <c r="S59" i="96"/>
  <c r="R59" i="96"/>
  <c r="Q59" i="96"/>
  <c r="P59" i="96"/>
  <c r="O59" i="96"/>
  <c r="N59" i="96"/>
  <c r="M59" i="96"/>
  <c r="L59" i="96"/>
  <c r="K59" i="96"/>
  <c r="H59" i="96"/>
  <c r="AF58" i="96"/>
  <c r="AE58" i="96"/>
  <c r="AD58" i="96"/>
  <c r="AC58" i="96"/>
  <c r="AB58" i="96"/>
  <c r="AA58" i="96"/>
  <c r="Z58" i="96"/>
  <c r="Y58" i="96"/>
  <c r="V58" i="96"/>
  <c r="W58" i="96"/>
  <c r="X58" i="96"/>
  <c r="S58" i="96"/>
  <c r="R58" i="96"/>
  <c r="Q58" i="96"/>
  <c r="P58" i="96"/>
  <c r="O58" i="96"/>
  <c r="N58" i="96"/>
  <c r="M58" i="96"/>
  <c r="L58" i="96"/>
  <c r="K58" i="96"/>
  <c r="H58" i="96"/>
  <c r="AF57" i="96"/>
  <c r="AE57" i="96"/>
  <c r="AD57" i="96"/>
  <c r="AC57" i="96"/>
  <c r="AB57" i="96"/>
  <c r="AA57" i="96"/>
  <c r="Z57" i="96"/>
  <c r="Y57" i="96"/>
  <c r="V57" i="96"/>
  <c r="W57" i="96"/>
  <c r="X57" i="96"/>
  <c r="S57" i="96"/>
  <c r="R57" i="96"/>
  <c r="Q57" i="96"/>
  <c r="P57" i="96"/>
  <c r="O57" i="96"/>
  <c r="N57" i="96"/>
  <c r="M57" i="96"/>
  <c r="L57" i="96"/>
  <c r="K57" i="96"/>
  <c r="H57" i="96"/>
  <c r="AF56" i="96"/>
  <c r="AE56" i="96"/>
  <c r="AD56" i="96"/>
  <c r="AC56" i="96"/>
  <c r="AB56" i="96"/>
  <c r="AA56" i="96"/>
  <c r="Z56" i="96"/>
  <c r="Y56" i="96"/>
  <c r="V56" i="96"/>
  <c r="W56" i="96"/>
  <c r="X56" i="96"/>
  <c r="S56" i="96"/>
  <c r="R56" i="96"/>
  <c r="Q56" i="96"/>
  <c r="P56" i="96"/>
  <c r="O56" i="96"/>
  <c r="N56" i="96"/>
  <c r="M56" i="96"/>
  <c r="L56" i="96"/>
  <c r="K56" i="96"/>
  <c r="H56" i="96"/>
  <c r="AF55" i="96"/>
  <c r="AE55" i="96"/>
  <c r="AD55" i="96"/>
  <c r="AC55" i="96"/>
  <c r="AB55" i="96"/>
  <c r="AA55" i="96"/>
  <c r="Z55" i="96"/>
  <c r="Y55" i="96"/>
  <c r="V55" i="96"/>
  <c r="W55" i="96"/>
  <c r="X55" i="96"/>
  <c r="S55" i="96"/>
  <c r="R55" i="96"/>
  <c r="Q55" i="96"/>
  <c r="P55" i="96"/>
  <c r="O55" i="96"/>
  <c r="N55" i="96"/>
  <c r="M55" i="96"/>
  <c r="L55" i="96"/>
  <c r="K55" i="96"/>
  <c r="AF54" i="96"/>
  <c r="AE54" i="96"/>
  <c r="AD54" i="96"/>
  <c r="AC54" i="96"/>
  <c r="AB54" i="96"/>
  <c r="AA54" i="96"/>
  <c r="Z54" i="96"/>
  <c r="Y54" i="96"/>
  <c r="V54" i="96"/>
  <c r="W54" i="96"/>
  <c r="X54" i="96"/>
  <c r="S54" i="96"/>
  <c r="R54" i="96"/>
  <c r="Q54" i="96"/>
  <c r="P54" i="96"/>
  <c r="O54" i="96"/>
  <c r="N54" i="96"/>
  <c r="M54" i="96"/>
  <c r="L54" i="96"/>
  <c r="K54" i="96"/>
  <c r="AF53" i="96"/>
  <c r="AE53" i="96"/>
  <c r="AD53" i="96"/>
  <c r="AC53" i="96"/>
  <c r="AB53" i="96"/>
  <c r="AA53" i="96"/>
  <c r="Z53" i="96"/>
  <c r="Y53" i="96"/>
  <c r="V53" i="96"/>
  <c r="W53" i="96"/>
  <c r="X53" i="96"/>
  <c r="S53" i="96"/>
  <c r="R53" i="96"/>
  <c r="Q53" i="96"/>
  <c r="P53" i="96"/>
  <c r="O53" i="96"/>
  <c r="N53" i="96"/>
  <c r="M53" i="96"/>
  <c r="L53" i="96"/>
  <c r="K53" i="96"/>
  <c r="Y52" i="96"/>
  <c r="Z52" i="96"/>
  <c r="AA52" i="96"/>
  <c r="AB52" i="96"/>
  <c r="AC52" i="96"/>
  <c r="AD52" i="96"/>
  <c r="AE52" i="96"/>
  <c r="AF52" i="96"/>
  <c r="V52" i="96"/>
  <c r="W52" i="96"/>
  <c r="X52" i="96"/>
  <c r="AG52" i="96"/>
  <c r="S52" i="96"/>
  <c r="R52" i="96"/>
  <c r="Q52" i="96"/>
  <c r="P52" i="96"/>
  <c r="O52" i="96"/>
  <c r="N52" i="96"/>
  <c r="M52" i="96"/>
  <c r="L52" i="96"/>
  <c r="K52" i="96"/>
  <c r="B51" i="96"/>
  <c r="A51" i="95"/>
  <c r="B101" i="95"/>
  <c r="B96" i="95"/>
  <c r="B97" i="95"/>
  <c r="B98" i="95"/>
  <c r="B99" i="95"/>
  <c r="B100" i="95"/>
  <c r="D101" i="95"/>
  <c r="E101" i="95"/>
  <c r="B94" i="95"/>
  <c r="C60" i="95"/>
  <c r="B60" i="95"/>
  <c r="C101" i="95"/>
  <c r="F101" i="95"/>
  <c r="D100" i="95"/>
  <c r="E100" i="95"/>
  <c r="C100" i="95"/>
  <c r="F100" i="95"/>
  <c r="D99" i="95"/>
  <c r="E99" i="95"/>
  <c r="C59" i="95"/>
  <c r="B59" i="95"/>
  <c r="C99" i="95"/>
  <c r="F99" i="95"/>
  <c r="D98" i="95"/>
  <c r="E98" i="95"/>
  <c r="C57" i="95"/>
  <c r="B57" i="95"/>
  <c r="C98" i="95"/>
  <c r="F98" i="95"/>
  <c r="D97" i="95"/>
  <c r="E97" i="95"/>
  <c r="C97" i="95"/>
  <c r="F97" i="95"/>
  <c r="D96" i="95"/>
  <c r="E96" i="95"/>
  <c r="G96" i="95"/>
  <c r="C96" i="95"/>
  <c r="F96" i="95"/>
  <c r="B95" i="95"/>
  <c r="C77" i="95"/>
  <c r="E77" i="95"/>
  <c r="F77" i="95"/>
  <c r="G77" i="95"/>
  <c r="D77" i="95"/>
  <c r="B79" i="95"/>
  <c r="H77" i="95"/>
  <c r="B78" i="95"/>
  <c r="C78" i="95"/>
  <c r="C79" i="95"/>
  <c r="D79" i="95"/>
  <c r="D80" i="95"/>
  <c r="B81" i="95"/>
  <c r="B80" i="95"/>
  <c r="C80" i="95"/>
  <c r="C81" i="95"/>
  <c r="D81" i="95"/>
  <c r="B83" i="95"/>
  <c r="B82" i="95"/>
  <c r="C82" i="95"/>
  <c r="C83" i="95"/>
  <c r="D83" i="95"/>
  <c r="B85" i="95"/>
  <c r="B84" i="95"/>
  <c r="C84" i="95"/>
  <c r="C85" i="95"/>
  <c r="D85" i="95"/>
  <c r="B87" i="95"/>
  <c r="B86" i="95"/>
  <c r="C86" i="95"/>
  <c r="C87" i="95"/>
  <c r="D87" i="95"/>
  <c r="D92" i="95"/>
  <c r="B89" i="95"/>
  <c r="B88" i="95"/>
  <c r="C88" i="95"/>
  <c r="C89" i="95"/>
  <c r="D89" i="95"/>
  <c r="B91" i="95"/>
  <c r="B90" i="95"/>
  <c r="C90" i="95"/>
  <c r="C91" i="95"/>
  <c r="D91" i="95"/>
  <c r="E92" i="95"/>
  <c r="C92" i="95"/>
  <c r="F92" i="95"/>
  <c r="S91" i="95"/>
  <c r="R91" i="95"/>
  <c r="Q91" i="95"/>
  <c r="P91" i="95"/>
  <c r="O91" i="95"/>
  <c r="N91" i="95"/>
  <c r="M91" i="95"/>
  <c r="L91" i="95"/>
  <c r="K91" i="95"/>
  <c r="H91" i="95"/>
  <c r="G91" i="95"/>
  <c r="S90" i="95"/>
  <c r="R90" i="95"/>
  <c r="Q90" i="95"/>
  <c r="P90" i="95"/>
  <c r="O90" i="95"/>
  <c r="N90" i="95"/>
  <c r="M90" i="95"/>
  <c r="L90" i="95"/>
  <c r="K90" i="95"/>
  <c r="S89" i="95"/>
  <c r="R89" i="95"/>
  <c r="Q89" i="95"/>
  <c r="P89" i="95"/>
  <c r="O89" i="95"/>
  <c r="N89" i="95"/>
  <c r="M89" i="95"/>
  <c r="L89" i="95"/>
  <c r="K89" i="95"/>
  <c r="H89" i="95"/>
  <c r="G89" i="95"/>
  <c r="S88" i="95"/>
  <c r="R88" i="95"/>
  <c r="Q88" i="95"/>
  <c r="P88" i="95"/>
  <c r="O88" i="95"/>
  <c r="N88" i="95"/>
  <c r="M88" i="95"/>
  <c r="L88" i="95"/>
  <c r="K88" i="95"/>
  <c r="H88" i="95"/>
  <c r="S87" i="95"/>
  <c r="R87" i="95"/>
  <c r="Q87" i="95"/>
  <c r="P87" i="95"/>
  <c r="O87" i="95"/>
  <c r="N87" i="95"/>
  <c r="M87" i="95"/>
  <c r="L87" i="95"/>
  <c r="K87" i="95"/>
  <c r="H87" i="95"/>
  <c r="G87" i="95"/>
  <c r="S86" i="95"/>
  <c r="R86" i="95"/>
  <c r="Q86" i="95"/>
  <c r="P86" i="95"/>
  <c r="O86" i="95"/>
  <c r="N86" i="95"/>
  <c r="M86" i="95"/>
  <c r="L86" i="95"/>
  <c r="K86" i="95"/>
  <c r="S85" i="95"/>
  <c r="R85" i="95"/>
  <c r="Q85" i="95"/>
  <c r="P85" i="95"/>
  <c r="O85" i="95"/>
  <c r="N85" i="95"/>
  <c r="M85" i="95"/>
  <c r="L85" i="95"/>
  <c r="K85" i="95"/>
  <c r="H85" i="95"/>
  <c r="E85" i="95"/>
  <c r="G85" i="95"/>
  <c r="S84" i="95"/>
  <c r="R84" i="95"/>
  <c r="Q84" i="95"/>
  <c r="P84" i="95"/>
  <c r="O84" i="95"/>
  <c r="N84" i="95"/>
  <c r="M84" i="95"/>
  <c r="L84" i="95"/>
  <c r="K84" i="95"/>
  <c r="S83" i="95"/>
  <c r="R83" i="95"/>
  <c r="Q83" i="95"/>
  <c r="P83" i="95"/>
  <c r="O83" i="95"/>
  <c r="N83" i="95"/>
  <c r="M83" i="95"/>
  <c r="L83" i="95"/>
  <c r="K83" i="95"/>
  <c r="H83" i="95"/>
  <c r="G83" i="95"/>
  <c r="S82" i="95"/>
  <c r="R82" i="95"/>
  <c r="Q82" i="95"/>
  <c r="P82" i="95"/>
  <c r="O82" i="95"/>
  <c r="N82" i="95"/>
  <c r="M82" i="95"/>
  <c r="L82" i="95"/>
  <c r="K82" i="95"/>
  <c r="S81" i="95"/>
  <c r="R81" i="95"/>
  <c r="Q81" i="95"/>
  <c r="P81" i="95"/>
  <c r="O81" i="95"/>
  <c r="N81" i="95"/>
  <c r="M81" i="95"/>
  <c r="L81" i="95"/>
  <c r="K81" i="95"/>
  <c r="H81" i="95"/>
  <c r="G81" i="95"/>
  <c r="H63" i="95"/>
  <c r="AF80" i="95"/>
  <c r="AE80" i="95"/>
  <c r="AD80" i="95"/>
  <c r="AC80" i="95"/>
  <c r="AB80" i="95"/>
  <c r="AA80" i="95"/>
  <c r="Z80" i="95"/>
  <c r="Y80" i="95"/>
  <c r="V80" i="95"/>
  <c r="W80" i="95"/>
  <c r="X80" i="95"/>
  <c r="S80" i="95"/>
  <c r="R80" i="95"/>
  <c r="Q80" i="95"/>
  <c r="P80" i="95"/>
  <c r="O80" i="95"/>
  <c r="N80" i="95"/>
  <c r="M80" i="95"/>
  <c r="L80" i="95"/>
  <c r="K80" i="95"/>
  <c r="AF79" i="95"/>
  <c r="AE79" i="95"/>
  <c r="AD79" i="95"/>
  <c r="AC79" i="95"/>
  <c r="AB79" i="95"/>
  <c r="AA79" i="95"/>
  <c r="Z79" i="95"/>
  <c r="Y79" i="95"/>
  <c r="V79" i="95"/>
  <c r="W79" i="95"/>
  <c r="X79" i="95"/>
  <c r="S79" i="95"/>
  <c r="R79" i="95"/>
  <c r="Q79" i="95"/>
  <c r="P79" i="95"/>
  <c r="O79" i="95"/>
  <c r="N79" i="95"/>
  <c r="M79" i="95"/>
  <c r="L79" i="95"/>
  <c r="K79" i="95"/>
  <c r="H79" i="95"/>
  <c r="G79" i="95"/>
  <c r="AF78" i="95"/>
  <c r="AE78" i="95"/>
  <c r="AD78" i="95"/>
  <c r="AC78" i="95"/>
  <c r="AB78" i="95"/>
  <c r="AA78" i="95"/>
  <c r="Z78" i="95"/>
  <c r="Y78" i="95"/>
  <c r="V78" i="95"/>
  <c r="W78" i="95"/>
  <c r="X78" i="95"/>
  <c r="S78" i="95"/>
  <c r="R78" i="95"/>
  <c r="Q78" i="95"/>
  <c r="P78" i="95"/>
  <c r="O78" i="95"/>
  <c r="N78" i="95"/>
  <c r="M78" i="95"/>
  <c r="L78" i="95"/>
  <c r="K78" i="95"/>
  <c r="AF77" i="95"/>
  <c r="AE77" i="95"/>
  <c r="AD77" i="95"/>
  <c r="AC77" i="95"/>
  <c r="AB77" i="95"/>
  <c r="AA77" i="95"/>
  <c r="Z77" i="95"/>
  <c r="Y77" i="95"/>
  <c r="V77" i="95"/>
  <c r="W77" i="95"/>
  <c r="X77" i="95"/>
  <c r="S77" i="95"/>
  <c r="R77" i="95"/>
  <c r="Q77" i="95"/>
  <c r="P77" i="95"/>
  <c r="O77" i="95"/>
  <c r="N77" i="95"/>
  <c r="M77" i="95"/>
  <c r="L77" i="95"/>
  <c r="K77" i="95"/>
  <c r="B77" i="95"/>
  <c r="AF76" i="95"/>
  <c r="AE76" i="95"/>
  <c r="AD76" i="95"/>
  <c r="AC76" i="95"/>
  <c r="AB76" i="95"/>
  <c r="AA76" i="95"/>
  <c r="Z76" i="95"/>
  <c r="Y76" i="95"/>
  <c r="V76" i="95"/>
  <c r="W76" i="95"/>
  <c r="X76" i="95"/>
  <c r="S76" i="95"/>
  <c r="R76" i="95"/>
  <c r="Q76" i="95"/>
  <c r="P76" i="95"/>
  <c r="O76" i="95"/>
  <c r="N76" i="95"/>
  <c r="M76" i="95"/>
  <c r="L76" i="95"/>
  <c r="K76" i="95"/>
  <c r="G68" i="95"/>
  <c r="C54" i="95"/>
  <c r="C73" i="95"/>
  <c r="C55" i="95"/>
  <c r="C74" i="95"/>
  <c r="D73" i="95"/>
  <c r="H53" i="95"/>
  <c r="E72" i="95"/>
  <c r="F72" i="95"/>
  <c r="H54" i="95"/>
  <c r="E73" i="95"/>
  <c r="F73" i="95"/>
  <c r="B76" i="95"/>
  <c r="AF75" i="95"/>
  <c r="AE75" i="95"/>
  <c r="AD75" i="95"/>
  <c r="AC75" i="95"/>
  <c r="AB75" i="95"/>
  <c r="AA75" i="95"/>
  <c r="Z75" i="95"/>
  <c r="Y75" i="95"/>
  <c r="V75" i="95"/>
  <c r="W75" i="95"/>
  <c r="X75" i="95"/>
  <c r="S75" i="95"/>
  <c r="R75" i="95"/>
  <c r="Q75" i="95"/>
  <c r="P75" i="95"/>
  <c r="O75" i="95"/>
  <c r="N75" i="95"/>
  <c r="M75" i="95"/>
  <c r="L75" i="95"/>
  <c r="K75" i="95"/>
  <c r="B75" i="95"/>
  <c r="AF74" i="95"/>
  <c r="AE74" i="95"/>
  <c r="AD74" i="95"/>
  <c r="AC74" i="95"/>
  <c r="AB74" i="95"/>
  <c r="AA74" i="95"/>
  <c r="Z74" i="95"/>
  <c r="Y74" i="95"/>
  <c r="V74" i="95"/>
  <c r="W74" i="95"/>
  <c r="X74" i="95"/>
  <c r="S74" i="95"/>
  <c r="R74" i="95"/>
  <c r="Q74" i="95"/>
  <c r="P74" i="95"/>
  <c r="O74" i="95"/>
  <c r="N74" i="95"/>
  <c r="M74" i="95"/>
  <c r="L74" i="95"/>
  <c r="K74" i="95"/>
  <c r="H55" i="95"/>
  <c r="E74" i="95"/>
  <c r="B55" i="95"/>
  <c r="B74" i="95"/>
  <c r="AF73" i="95"/>
  <c r="AE73" i="95"/>
  <c r="AD73" i="95"/>
  <c r="AC73" i="95"/>
  <c r="AB73" i="95"/>
  <c r="AA73" i="95"/>
  <c r="Z73" i="95"/>
  <c r="Y73" i="95"/>
  <c r="V73" i="95"/>
  <c r="W73" i="95"/>
  <c r="X73" i="95"/>
  <c r="S73" i="95"/>
  <c r="R73" i="95"/>
  <c r="Q73" i="95"/>
  <c r="P73" i="95"/>
  <c r="O73" i="95"/>
  <c r="N73" i="95"/>
  <c r="M73" i="95"/>
  <c r="L73" i="95"/>
  <c r="K73" i="95"/>
  <c r="B54" i="95"/>
  <c r="B73" i="95"/>
  <c r="AF72" i="95"/>
  <c r="AE72" i="95"/>
  <c r="AD72" i="95"/>
  <c r="AC72" i="95"/>
  <c r="AB72" i="95"/>
  <c r="AA72" i="95"/>
  <c r="Z72" i="95"/>
  <c r="Y72" i="95"/>
  <c r="V72" i="95"/>
  <c r="W72" i="95"/>
  <c r="X72" i="95"/>
  <c r="S72" i="95"/>
  <c r="R72" i="95"/>
  <c r="Q72" i="95"/>
  <c r="P72" i="95"/>
  <c r="O72" i="95"/>
  <c r="N72" i="95"/>
  <c r="M72" i="95"/>
  <c r="L72" i="95"/>
  <c r="K72" i="95"/>
  <c r="C53" i="95"/>
  <c r="C72" i="95"/>
  <c r="D72" i="95"/>
  <c r="B53" i="95"/>
  <c r="B72" i="95"/>
  <c r="AF71" i="95"/>
  <c r="AE71" i="95"/>
  <c r="AD71" i="95"/>
  <c r="AC71" i="95"/>
  <c r="AB71" i="95"/>
  <c r="AA71" i="95"/>
  <c r="Z71" i="95"/>
  <c r="Y71" i="95"/>
  <c r="V71" i="95"/>
  <c r="W71" i="95"/>
  <c r="X71" i="95"/>
  <c r="S71" i="95"/>
  <c r="R71" i="95"/>
  <c r="Q71" i="95"/>
  <c r="P71" i="95"/>
  <c r="O71" i="95"/>
  <c r="N71" i="95"/>
  <c r="M71" i="95"/>
  <c r="L71" i="95"/>
  <c r="K71" i="95"/>
  <c r="AF70" i="95"/>
  <c r="AE70" i="95"/>
  <c r="AD70" i="95"/>
  <c r="AC70" i="95"/>
  <c r="AB70" i="95"/>
  <c r="AA70" i="95"/>
  <c r="Z70" i="95"/>
  <c r="Y70" i="95"/>
  <c r="V70" i="95"/>
  <c r="W70" i="95"/>
  <c r="X70" i="95"/>
  <c r="S70" i="95"/>
  <c r="R70" i="95"/>
  <c r="Q70" i="95"/>
  <c r="P70" i="95"/>
  <c r="O70" i="95"/>
  <c r="N70" i="95"/>
  <c r="M70" i="95"/>
  <c r="L70" i="95"/>
  <c r="K70" i="95"/>
  <c r="G66" i="95"/>
  <c r="AF69" i="95"/>
  <c r="AE69" i="95"/>
  <c r="AD69" i="95"/>
  <c r="AC69" i="95"/>
  <c r="AB69" i="95"/>
  <c r="AA69" i="95"/>
  <c r="Z69" i="95"/>
  <c r="Y69" i="95"/>
  <c r="V69" i="95"/>
  <c r="W69" i="95"/>
  <c r="X69" i="95"/>
  <c r="S69" i="95"/>
  <c r="R69" i="95"/>
  <c r="Q69" i="95"/>
  <c r="P69" i="95"/>
  <c r="O69" i="95"/>
  <c r="N69" i="95"/>
  <c r="M69" i="95"/>
  <c r="L69" i="95"/>
  <c r="K69" i="95"/>
  <c r="AF68" i="95"/>
  <c r="AE68" i="95"/>
  <c r="AD68" i="95"/>
  <c r="AC68" i="95"/>
  <c r="AB68" i="95"/>
  <c r="AA68" i="95"/>
  <c r="Z68" i="95"/>
  <c r="Y68" i="95"/>
  <c r="V68" i="95"/>
  <c r="W68" i="95"/>
  <c r="X68" i="95"/>
  <c r="S68" i="95"/>
  <c r="R68" i="95"/>
  <c r="Q68" i="95"/>
  <c r="P68" i="95"/>
  <c r="O68" i="95"/>
  <c r="N68" i="95"/>
  <c r="M68" i="95"/>
  <c r="L68" i="95"/>
  <c r="K68" i="95"/>
  <c r="AF67" i="95"/>
  <c r="AE67" i="95"/>
  <c r="AD67" i="95"/>
  <c r="AC67" i="95"/>
  <c r="AB67" i="95"/>
  <c r="AA67" i="95"/>
  <c r="Z67" i="95"/>
  <c r="Y67" i="95"/>
  <c r="V67" i="95"/>
  <c r="W67" i="95"/>
  <c r="X67" i="95"/>
  <c r="S67" i="95"/>
  <c r="R67" i="95"/>
  <c r="Q67" i="95"/>
  <c r="P67" i="95"/>
  <c r="O67" i="95"/>
  <c r="N67" i="95"/>
  <c r="M67" i="95"/>
  <c r="L67" i="95"/>
  <c r="K67" i="95"/>
  <c r="G53" i="95"/>
  <c r="C56" i="95"/>
  <c r="B56" i="95"/>
  <c r="E57" i="95"/>
  <c r="G57" i="95"/>
  <c r="C58" i="95"/>
  <c r="B58" i="95"/>
  <c r="C61" i="95"/>
  <c r="B61" i="95"/>
  <c r="E56" i="95"/>
  <c r="G56" i="95"/>
  <c r="E58" i="95"/>
  <c r="G58" i="95"/>
  <c r="E59" i="95"/>
  <c r="G59" i="95"/>
  <c r="E60" i="95"/>
  <c r="G60" i="95"/>
  <c r="E61" i="95"/>
  <c r="G61" i="95"/>
  <c r="F53" i="95"/>
  <c r="B62" i="95"/>
  <c r="B63" i="95"/>
  <c r="B64" i="95"/>
  <c r="F54" i="95"/>
  <c r="F55" i="95"/>
  <c r="H66" i="95"/>
  <c r="H67" i="95"/>
  <c r="G67" i="95"/>
  <c r="B65" i="95"/>
  <c r="B66" i="95"/>
  <c r="F65" i="95"/>
  <c r="F66" i="95"/>
  <c r="F67" i="95"/>
  <c r="B67" i="95"/>
  <c r="AF66" i="95"/>
  <c r="AE66" i="95"/>
  <c r="AD66" i="95"/>
  <c r="AC66" i="95"/>
  <c r="AB66" i="95"/>
  <c r="AA66" i="95"/>
  <c r="Z66" i="95"/>
  <c r="Y66" i="95"/>
  <c r="V66" i="95"/>
  <c r="W66" i="95"/>
  <c r="X66" i="95"/>
  <c r="S66" i="95"/>
  <c r="R66" i="95"/>
  <c r="Q66" i="95"/>
  <c r="P66" i="95"/>
  <c r="O66" i="95"/>
  <c r="N66" i="95"/>
  <c r="M66" i="95"/>
  <c r="L66" i="95"/>
  <c r="K66" i="95"/>
  <c r="C66" i="95"/>
  <c r="AF65" i="95"/>
  <c r="AE65" i="95"/>
  <c r="AD65" i="95"/>
  <c r="AC65" i="95"/>
  <c r="AB65" i="95"/>
  <c r="AA65" i="95"/>
  <c r="Z65" i="95"/>
  <c r="Y65" i="95"/>
  <c r="V65" i="95"/>
  <c r="W65" i="95"/>
  <c r="X65" i="95"/>
  <c r="S65" i="95"/>
  <c r="R65" i="95"/>
  <c r="Q65" i="95"/>
  <c r="P65" i="95"/>
  <c r="O65" i="95"/>
  <c r="N65" i="95"/>
  <c r="M65" i="95"/>
  <c r="L65" i="95"/>
  <c r="K65" i="95"/>
  <c r="H65" i="95"/>
  <c r="G65" i="95"/>
  <c r="C65" i="95"/>
  <c r="AF64" i="95"/>
  <c r="AE64" i="95"/>
  <c r="AD64" i="95"/>
  <c r="AC64" i="95"/>
  <c r="AB64" i="95"/>
  <c r="AA64" i="95"/>
  <c r="Z64" i="95"/>
  <c r="Y64" i="95"/>
  <c r="V64" i="95"/>
  <c r="W64" i="95"/>
  <c r="X64" i="95"/>
  <c r="S64" i="95"/>
  <c r="R64" i="95"/>
  <c r="Q64" i="95"/>
  <c r="P64" i="95"/>
  <c r="O64" i="95"/>
  <c r="N64" i="95"/>
  <c r="M64" i="95"/>
  <c r="L64" i="95"/>
  <c r="K64" i="95"/>
  <c r="G64" i="95"/>
  <c r="E64" i="95"/>
  <c r="C64" i="95"/>
  <c r="AF63" i="95"/>
  <c r="AE63" i="95"/>
  <c r="AD63" i="95"/>
  <c r="AC63" i="95"/>
  <c r="AB63" i="95"/>
  <c r="AA63" i="95"/>
  <c r="Z63" i="95"/>
  <c r="Y63" i="95"/>
  <c r="V63" i="95"/>
  <c r="W63" i="95"/>
  <c r="X63" i="95"/>
  <c r="S63" i="95"/>
  <c r="R63" i="95"/>
  <c r="Q63" i="95"/>
  <c r="P63" i="95"/>
  <c r="O63" i="95"/>
  <c r="N63" i="95"/>
  <c r="M63" i="95"/>
  <c r="L63" i="95"/>
  <c r="K63" i="95"/>
  <c r="D53" i="95"/>
  <c r="E53" i="95"/>
  <c r="D54" i="95"/>
  <c r="E54" i="95"/>
  <c r="D55" i="95"/>
  <c r="E55" i="95"/>
  <c r="D63" i="95"/>
  <c r="C63" i="95"/>
  <c r="AF62" i="95"/>
  <c r="AE62" i="95"/>
  <c r="AD62" i="95"/>
  <c r="AC62" i="95"/>
  <c r="AB62" i="95"/>
  <c r="AA62" i="95"/>
  <c r="Z62" i="95"/>
  <c r="Y62" i="95"/>
  <c r="V62" i="95"/>
  <c r="W62" i="95"/>
  <c r="X62" i="95"/>
  <c r="S62" i="95"/>
  <c r="R62" i="95"/>
  <c r="Q62" i="95"/>
  <c r="P62" i="95"/>
  <c r="O62" i="95"/>
  <c r="N62" i="95"/>
  <c r="M62" i="95"/>
  <c r="L62" i="95"/>
  <c r="K62" i="95"/>
  <c r="AF61" i="95"/>
  <c r="AE61" i="95"/>
  <c r="AD61" i="95"/>
  <c r="AC61" i="95"/>
  <c r="AB61" i="95"/>
  <c r="AA61" i="95"/>
  <c r="Z61" i="95"/>
  <c r="Y61" i="95"/>
  <c r="V61" i="95"/>
  <c r="W61" i="95"/>
  <c r="X61" i="95"/>
  <c r="S61" i="95"/>
  <c r="R61" i="95"/>
  <c r="Q61" i="95"/>
  <c r="P61" i="95"/>
  <c r="O61" i="95"/>
  <c r="N61" i="95"/>
  <c r="M61" i="95"/>
  <c r="L61" i="95"/>
  <c r="K61" i="95"/>
  <c r="H61" i="95"/>
  <c r="AF60" i="95"/>
  <c r="AE60" i="95"/>
  <c r="AD60" i="95"/>
  <c r="AC60" i="95"/>
  <c r="AB60" i="95"/>
  <c r="AA60" i="95"/>
  <c r="Z60" i="95"/>
  <c r="Y60" i="95"/>
  <c r="V60" i="95"/>
  <c r="W60" i="95"/>
  <c r="X60" i="95"/>
  <c r="S60" i="95"/>
  <c r="R60" i="95"/>
  <c r="Q60" i="95"/>
  <c r="P60" i="95"/>
  <c r="O60" i="95"/>
  <c r="N60" i="95"/>
  <c r="M60" i="95"/>
  <c r="L60" i="95"/>
  <c r="K60" i="95"/>
  <c r="H60" i="95"/>
  <c r="AF59" i="95"/>
  <c r="AE59" i="95"/>
  <c r="AD59" i="95"/>
  <c r="AC59" i="95"/>
  <c r="AB59" i="95"/>
  <c r="AA59" i="95"/>
  <c r="Z59" i="95"/>
  <c r="Y59" i="95"/>
  <c r="V59" i="95"/>
  <c r="W59" i="95"/>
  <c r="X59" i="95"/>
  <c r="S59" i="95"/>
  <c r="R59" i="95"/>
  <c r="Q59" i="95"/>
  <c r="P59" i="95"/>
  <c r="O59" i="95"/>
  <c r="N59" i="95"/>
  <c r="M59" i="95"/>
  <c r="L59" i="95"/>
  <c r="K59" i="95"/>
  <c r="H59" i="95"/>
  <c r="AF58" i="95"/>
  <c r="AE58" i="95"/>
  <c r="AD58" i="95"/>
  <c r="AC58" i="95"/>
  <c r="AB58" i="95"/>
  <c r="AA58" i="95"/>
  <c r="Z58" i="95"/>
  <c r="Y58" i="95"/>
  <c r="V58" i="95"/>
  <c r="W58" i="95"/>
  <c r="X58" i="95"/>
  <c r="S58" i="95"/>
  <c r="R58" i="95"/>
  <c r="Q58" i="95"/>
  <c r="P58" i="95"/>
  <c r="O58" i="95"/>
  <c r="N58" i="95"/>
  <c r="M58" i="95"/>
  <c r="L58" i="95"/>
  <c r="K58" i="95"/>
  <c r="H58" i="95"/>
  <c r="AF57" i="95"/>
  <c r="AE57" i="95"/>
  <c r="AD57" i="95"/>
  <c r="AC57" i="95"/>
  <c r="AB57" i="95"/>
  <c r="AA57" i="95"/>
  <c r="Z57" i="95"/>
  <c r="Y57" i="95"/>
  <c r="V57" i="95"/>
  <c r="W57" i="95"/>
  <c r="X57" i="95"/>
  <c r="S57" i="95"/>
  <c r="R57" i="95"/>
  <c r="Q57" i="95"/>
  <c r="P57" i="95"/>
  <c r="O57" i="95"/>
  <c r="N57" i="95"/>
  <c r="M57" i="95"/>
  <c r="L57" i="95"/>
  <c r="K57" i="95"/>
  <c r="H57" i="95"/>
  <c r="AF56" i="95"/>
  <c r="AE56" i="95"/>
  <c r="AD56" i="95"/>
  <c r="AC56" i="95"/>
  <c r="AB56" i="95"/>
  <c r="AA56" i="95"/>
  <c r="Z56" i="95"/>
  <c r="Y56" i="95"/>
  <c r="V56" i="95"/>
  <c r="W56" i="95"/>
  <c r="X56" i="95"/>
  <c r="S56" i="95"/>
  <c r="R56" i="95"/>
  <c r="Q56" i="95"/>
  <c r="P56" i="95"/>
  <c r="O56" i="95"/>
  <c r="N56" i="95"/>
  <c r="M56" i="95"/>
  <c r="L56" i="95"/>
  <c r="K56" i="95"/>
  <c r="H56" i="95"/>
  <c r="AF55" i="95"/>
  <c r="AE55" i="95"/>
  <c r="AD55" i="95"/>
  <c r="AC55" i="95"/>
  <c r="AB55" i="95"/>
  <c r="AA55" i="95"/>
  <c r="Z55" i="95"/>
  <c r="Y55" i="95"/>
  <c r="V55" i="95"/>
  <c r="W55" i="95"/>
  <c r="X55" i="95"/>
  <c r="S55" i="95"/>
  <c r="R55" i="95"/>
  <c r="Q55" i="95"/>
  <c r="P55" i="95"/>
  <c r="O55" i="95"/>
  <c r="N55" i="95"/>
  <c r="M55" i="95"/>
  <c r="L55" i="95"/>
  <c r="K55" i="95"/>
  <c r="AF54" i="95"/>
  <c r="AE54" i="95"/>
  <c r="AD54" i="95"/>
  <c r="AC54" i="95"/>
  <c r="AB54" i="95"/>
  <c r="AA54" i="95"/>
  <c r="Z54" i="95"/>
  <c r="Y54" i="95"/>
  <c r="V54" i="95"/>
  <c r="W54" i="95"/>
  <c r="X54" i="95"/>
  <c r="S54" i="95"/>
  <c r="R54" i="95"/>
  <c r="Q54" i="95"/>
  <c r="P54" i="95"/>
  <c r="O54" i="95"/>
  <c r="N54" i="95"/>
  <c r="M54" i="95"/>
  <c r="L54" i="95"/>
  <c r="K54" i="95"/>
  <c r="AF53" i="95"/>
  <c r="AE53" i="95"/>
  <c r="AD53" i="95"/>
  <c r="AC53" i="95"/>
  <c r="AB53" i="95"/>
  <c r="AA53" i="95"/>
  <c r="Z53" i="95"/>
  <c r="Y53" i="95"/>
  <c r="V53" i="95"/>
  <c r="W53" i="95"/>
  <c r="X53" i="95"/>
  <c r="S53" i="95"/>
  <c r="R53" i="95"/>
  <c r="Q53" i="95"/>
  <c r="P53" i="95"/>
  <c r="O53" i="95"/>
  <c r="N53" i="95"/>
  <c r="M53" i="95"/>
  <c r="L53" i="95"/>
  <c r="K53" i="95"/>
  <c r="Y52" i="95"/>
  <c r="Z52" i="95"/>
  <c r="AA52" i="95"/>
  <c r="AB52" i="95"/>
  <c r="AC52" i="95"/>
  <c r="AD52" i="95"/>
  <c r="AE52" i="95"/>
  <c r="AF52" i="95"/>
  <c r="V52" i="95"/>
  <c r="W52" i="95"/>
  <c r="X52" i="95"/>
  <c r="S52" i="95"/>
  <c r="AG52" i="95"/>
  <c r="R52" i="95"/>
  <c r="Q52" i="95"/>
  <c r="P52" i="95"/>
  <c r="O52" i="95"/>
  <c r="N52" i="95"/>
  <c r="M52" i="95"/>
  <c r="L52" i="95"/>
  <c r="K52" i="95"/>
  <c r="B51" i="95"/>
  <c r="A51" i="94"/>
  <c r="B101" i="94"/>
  <c r="B96" i="94"/>
  <c r="B97" i="94"/>
  <c r="B98" i="94"/>
  <c r="B99" i="94"/>
  <c r="B100" i="94"/>
  <c r="D101" i="94"/>
  <c r="E101" i="94"/>
  <c r="B94" i="94"/>
  <c r="C101" i="94"/>
  <c r="F101" i="94"/>
  <c r="D100" i="94"/>
  <c r="E100" i="94"/>
  <c r="C100" i="94"/>
  <c r="F100" i="94"/>
  <c r="D99" i="94"/>
  <c r="E99" i="94"/>
  <c r="C59" i="94"/>
  <c r="B59" i="94"/>
  <c r="C99" i="94"/>
  <c r="F99" i="94"/>
  <c r="D98" i="94"/>
  <c r="E98" i="94"/>
  <c r="C98" i="94"/>
  <c r="F98" i="94"/>
  <c r="D97" i="94"/>
  <c r="E97" i="94"/>
  <c r="C97" i="94"/>
  <c r="F97" i="94"/>
  <c r="D96" i="94"/>
  <c r="E96" i="94"/>
  <c r="B55" i="94"/>
  <c r="C96" i="94"/>
  <c r="F96" i="94"/>
  <c r="G96" i="94"/>
  <c r="B95" i="94"/>
  <c r="C77" i="94"/>
  <c r="E77" i="94"/>
  <c r="F77" i="94"/>
  <c r="G77" i="94"/>
  <c r="D77" i="94"/>
  <c r="B79" i="94"/>
  <c r="H77" i="94"/>
  <c r="B78" i="94"/>
  <c r="C78" i="94"/>
  <c r="C79" i="94"/>
  <c r="D79" i="94"/>
  <c r="D80" i="94"/>
  <c r="B81" i="94"/>
  <c r="B80" i="94"/>
  <c r="C80" i="94"/>
  <c r="C81" i="94"/>
  <c r="D81" i="94"/>
  <c r="B83" i="94"/>
  <c r="B82" i="94"/>
  <c r="C82" i="94"/>
  <c r="C83" i="94"/>
  <c r="D83" i="94"/>
  <c r="B85" i="94"/>
  <c r="B84" i="94"/>
  <c r="C84" i="94"/>
  <c r="C85" i="94"/>
  <c r="D85" i="94"/>
  <c r="B87" i="94"/>
  <c r="B86" i="94"/>
  <c r="C86" i="94"/>
  <c r="C87" i="94"/>
  <c r="D87" i="94"/>
  <c r="D92" i="94"/>
  <c r="B89" i="94"/>
  <c r="B88" i="94"/>
  <c r="C88" i="94"/>
  <c r="C89" i="94"/>
  <c r="D89" i="94"/>
  <c r="B91" i="94"/>
  <c r="B90" i="94"/>
  <c r="C90" i="94"/>
  <c r="C91" i="94"/>
  <c r="D91" i="94"/>
  <c r="E92" i="94"/>
  <c r="C92" i="94"/>
  <c r="F92" i="94"/>
  <c r="S91" i="94"/>
  <c r="R91" i="94"/>
  <c r="Q91" i="94"/>
  <c r="P91" i="94"/>
  <c r="O91" i="94"/>
  <c r="N91" i="94"/>
  <c r="M91" i="94"/>
  <c r="L91" i="94"/>
  <c r="K91" i="94"/>
  <c r="H91" i="94"/>
  <c r="G91" i="94"/>
  <c r="S90" i="94"/>
  <c r="R90" i="94"/>
  <c r="Q90" i="94"/>
  <c r="P90" i="94"/>
  <c r="O90" i="94"/>
  <c r="N90" i="94"/>
  <c r="M90" i="94"/>
  <c r="L90" i="94"/>
  <c r="K90" i="94"/>
  <c r="S89" i="94"/>
  <c r="R89" i="94"/>
  <c r="Q89" i="94"/>
  <c r="P89" i="94"/>
  <c r="O89" i="94"/>
  <c r="N89" i="94"/>
  <c r="M89" i="94"/>
  <c r="L89" i="94"/>
  <c r="K89" i="94"/>
  <c r="H89" i="94"/>
  <c r="H88" i="94"/>
  <c r="G89" i="94"/>
  <c r="S88" i="94"/>
  <c r="R88" i="94"/>
  <c r="Q88" i="94"/>
  <c r="P88" i="94"/>
  <c r="O88" i="94"/>
  <c r="N88" i="94"/>
  <c r="M88" i="94"/>
  <c r="L88" i="94"/>
  <c r="K88" i="94"/>
  <c r="S87" i="94"/>
  <c r="R87" i="94"/>
  <c r="Q87" i="94"/>
  <c r="P87" i="94"/>
  <c r="O87" i="94"/>
  <c r="N87" i="94"/>
  <c r="M87" i="94"/>
  <c r="L87" i="94"/>
  <c r="K87" i="94"/>
  <c r="H87" i="94"/>
  <c r="G87" i="94"/>
  <c r="S86" i="94"/>
  <c r="R86" i="94"/>
  <c r="Q86" i="94"/>
  <c r="P86" i="94"/>
  <c r="O86" i="94"/>
  <c r="N86" i="94"/>
  <c r="M86" i="94"/>
  <c r="L86" i="94"/>
  <c r="K86" i="94"/>
  <c r="S85" i="94"/>
  <c r="R85" i="94"/>
  <c r="Q85" i="94"/>
  <c r="P85" i="94"/>
  <c r="O85" i="94"/>
  <c r="N85" i="94"/>
  <c r="M85" i="94"/>
  <c r="L85" i="94"/>
  <c r="K85" i="94"/>
  <c r="H85" i="94"/>
  <c r="E85" i="94"/>
  <c r="G85" i="94"/>
  <c r="S84" i="94"/>
  <c r="R84" i="94"/>
  <c r="Q84" i="94"/>
  <c r="P84" i="94"/>
  <c r="O84" i="94"/>
  <c r="N84" i="94"/>
  <c r="M84" i="94"/>
  <c r="L84" i="94"/>
  <c r="K84" i="94"/>
  <c r="S83" i="94"/>
  <c r="R83" i="94"/>
  <c r="Q83" i="94"/>
  <c r="P83" i="94"/>
  <c r="O83" i="94"/>
  <c r="N83" i="94"/>
  <c r="M83" i="94"/>
  <c r="L83" i="94"/>
  <c r="K83" i="94"/>
  <c r="H83" i="94"/>
  <c r="G83" i="94"/>
  <c r="S82" i="94"/>
  <c r="R82" i="94"/>
  <c r="Q82" i="94"/>
  <c r="P82" i="94"/>
  <c r="O82" i="94"/>
  <c r="N82" i="94"/>
  <c r="M82" i="94"/>
  <c r="L82" i="94"/>
  <c r="K82" i="94"/>
  <c r="S81" i="94"/>
  <c r="R81" i="94"/>
  <c r="Q81" i="94"/>
  <c r="P81" i="94"/>
  <c r="O81" i="94"/>
  <c r="N81" i="94"/>
  <c r="M81" i="94"/>
  <c r="L81" i="94"/>
  <c r="K81" i="94"/>
  <c r="H81" i="94"/>
  <c r="G81" i="94"/>
  <c r="H63" i="94"/>
  <c r="AF80" i="94"/>
  <c r="AE80" i="94"/>
  <c r="AD80" i="94"/>
  <c r="AC80" i="94"/>
  <c r="AB80" i="94"/>
  <c r="AA80" i="94"/>
  <c r="Z80" i="94"/>
  <c r="Y80" i="94"/>
  <c r="V80" i="94"/>
  <c r="W80" i="94"/>
  <c r="X80" i="94"/>
  <c r="S80" i="94"/>
  <c r="R80" i="94"/>
  <c r="Q80" i="94"/>
  <c r="P80" i="94"/>
  <c r="O80" i="94"/>
  <c r="N80" i="94"/>
  <c r="M80" i="94"/>
  <c r="L80" i="94"/>
  <c r="K80" i="94"/>
  <c r="AF79" i="94"/>
  <c r="AE79" i="94"/>
  <c r="AD79" i="94"/>
  <c r="AC79" i="94"/>
  <c r="AB79" i="94"/>
  <c r="AA79" i="94"/>
  <c r="Z79" i="94"/>
  <c r="Y79" i="94"/>
  <c r="V79" i="94"/>
  <c r="W79" i="94"/>
  <c r="X79" i="94"/>
  <c r="S79" i="94"/>
  <c r="R79" i="94"/>
  <c r="Q79" i="94"/>
  <c r="P79" i="94"/>
  <c r="O79" i="94"/>
  <c r="N79" i="94"/>
  <c r="M79" i="94"/>
  <c r="L79" i="94"/>
  <c r="K79" i="94"/>
  <c r="H79" i="94"/>
  <c r="G79" i="94"/>
  <c r="AF78" i="94"/>
  <c r="AE78" i="94"/>
  <c r="AD78" i="94"/>
  <c r="AC78" i="94"/>
  <c r="AB78" i="94"/>
  <c r="AA78" i="94"/>
  <c r="Z78" i="94"/>
  <c r="Y78" i="94"/>
  <c r="V78" i="94"/>
  <c r="W78" i="94"/>
  <c r="X78" i="94"/>
  <c r="S78" i="94"/>
  <c r="R78" i="94"/>
  <c r="Q78" i="94"/>
  <c r="P78" i="94"/>
  <c r="O78" i="94"/>
  <c r="N78" i="94"/>
  <c r="M78" i="94"/>
  <c r="L78" i="94"/>
  <c r="K78" i="94"/>
  <c r="AF77" i="94"/>
  <c r="AE77" i="94"/>
  <c r="AD77" i="94"/>
  <c r="AC77" i="94"/>
  <c r="AB77" i="94"/>
  <c r="AA77" i="94"/>
  <c r="Z77" i="94"/>
  <c r="Y77" i="94"/>
  <c r="V77" i="94"/>
  <c r="W77" i="94"/>
  <c r="X77" i="94"/>
  <c r="S77" i="94"/>
  <c r="R77" i="94"/>
  <c r="Q77" i="94"/>
  <c r="P77" i="94"/>
  <c r="O77" i="94"/>
  <c r="N77" i="94"/>
  <c r="M77" i="94"/>
  <c r="L77" i="94"/>
  <c r="K77" i="94"/>
  <c r="B77" i="94"/>
  <c r="AF76" i="94"/>
  <c r="AE76" i="94"/>
  <c r="AD76" i="94"/>
  <c r="AC76" i="94"/>
  <c r="AB76" i="94"/>
  <c r="AA76" i="94"/>
  <c r="Z76" i="94"/>
  <c r="Y76" i="94"/>
  <c r="V76" i="94"/>
  <c r="W76" i="94"/>
  <c r="X76" i="94"/>
  <c r="S76" i="94"/>
  <c r="R76" i="94"/>
  <c r="Q76" i="94"/>
  <c r="P76" i="94"/>
  <c r="O76" i="94"/>
  <c r="N76" i="94"/>
  <c r="M76" i="94"/>
  <c r="L76" i="94"/>
  <c r="K76" i="94"/>
  <c r="G68" i="94"/>
  <c r="C54" i="94"/>
  <c r="C73" i="94"/>
  <c r="C55" i="94"/>
  <c r="C74" i="94"/>
  <c r="D73" i="94"/>
  <c r="H53" i="94"/>
  <c r="E72" i="94"/>
  <c r="F72" i="94"/>
  <c r="H54" i="94"/>
  <c r="E73" i="94"/>
  <c r="F73" i="94"/>
  <c r="B76" i="94"/>
  <c r="AF75" i="94"/>
  <c r="AE75" i="94"/>
  <c r="AD75" i="94"/>
  <c r="AC75" i="94"/>
  <c r="AB75" i="94"/>
  <c r="AA75" i="94"/>
  <c r="Z75" i="94"/>
  <c r="Y75" i="94"/>
  <c r="V75" i="94"/>
  <c r="W75" i="94"/>
  <c r="X75" i="94"/>
  <c r="S75" i="94"/>
  <c r="R75" i="94"/>
  <c r="Q75" i="94"/>
  <c r="P75" i="94"/>
  <c r="O75" i="94"/>
  <c r="N75" i="94"/>
  <c r="M75" i="94"/>
  <c r="L75" i="94"/>
  <c r="K75" i="94"/>
  <c r="B75" i="94"/>
  <c r="AF74" i="94"/>
  <c r="AE74" i="94"/>
  <c r="AD74" i="94"/>
  <c r="AC74" i="94"/>
  <c r="AB74" i="94"/>
  <c r="AA74" i="94"/>
  <c r="Z74" i="94"/>
  <c r="Y74" i="94"/>
  <c r="V74" i="94"/>
  <c r="W74" i="94"/>
  <c r="X74" i="94"/>
  <c r="S74" i="94"/>
  <c r="R74" i="94"/>
  <c r="Q74" i="94"/>
  <c r="P74" i="94"/>
  <c r="O74" i="94"/>
  <c r="N74" i="94"/>
  <c r="M74" i="94"/>
  <c r="L74" i="94"/>
  <c r="K74" i="94"/>
  <c r="H55" i="94"/>
  <c r="E74" i="94"/>
  <c r="B74" i="94"/>
  <c r="AF73" i="94"/>
  <c r="AE73" i="94"/>
  <c r="AD73" i="94"/>
  <c r="AC73" i="94"/>
  <c r="AB73" i="94"/>
  <c r="AA73" i="94"/>
  <c r="Z73" i="94"/>
  <c r="Y73" i="94"/>
  <c r="V73" i="94"/>
  <c r="W73" i="94"/>
  <c r="X73" i="94"/>
  <c r="S73" i="94"/>
  <c r="R73" i="94"/>
  <c r="Q73" i="94"/>
  <c r="P73" i="94"/>
  <c r="O73" i="94"/>
  <c r="N73" i="94"/>
  <c r="M73" i="94"/>
  <c r="L73" i="94"/>
  <c r="K73" i="94"/>
  <c r="B54" i="94"/>
  <c r="B73" i="94"/>
  <c r="AF72" i="94"/>
  <c r="AE72" i="94"/>
  <c r="AD72" i="94"/>
  <c r="AC72" i="94"/>
  <c r="AB72" i="94"/>
  <c r="AA72" i="94"/>
  <c r="Z72" i="94"/>
  <c r="Y72" i="94"/>
  <c r="V72" i="94"/>
  <c r="W72" i="94"/>
  <c r="X72" i="94"/>
  <c r="S72" i="94"/>
  <c r="R72" i="94"/>
  <c r="Q72" i="94"/>
  <c r="P72" i="94"/>
  <c r="O72" i="94"/>
  <c r="N72" i="94"/>
  <c r="M72" i="94"/>
  <c r="L72" i="94"/>
  <c r="K72" i="94"/>
  <c r="C53" i="94"/>
  <c r="C72" i="94"/>
  <c r="D72" i="94"/>
  <c r="B53" i="94"/>
  <c r="B72" i="94"/>
  <c r="AF71" i="94"/>
  <c r="AE71" i="94"/>
  <c r="AD71" i="94"/>
  <c r="AC71" i="94"/>
  <c r="AB71" i="94"/>
  <c r="AA71" i="94"/>
  <c r="Z71" i="94"/>
  <c r="Y71" i="94"/>
  <c r="V71" i="94"/>
  <c r="W71" i="94"/>
  <c r="X71" i="94"/>
  <c r="S71" i="94"/>
  <c r="R71" i="94"/>
  <c r="Q71" i="94"/>
  <c r="P71" i="94"/>
  <c r="O71" i="94"/>
  <c r="N71" i="94"/>
  <c r="M71" i="94"/>
  <c r="L71" i="94"/>
  <c r="K71" i="94"/>
  <c r="AF70" i="94"/>
  <c r="AE70" i="94"/>
  <c r="AD70" i="94"/>
  <c r="AC70" i="94"/>
  <c r="AB70" i="94"/>
  <c r="AA70" i="94"/>
  <c r="Z70" i="94"/>
  <c r="Y70" i="94"/>
  <c r="V70" i="94"/>
  <c r="W70" i="94"/>
  <c r="X70" i="94"/>
  <c r="S70" i="94"/>
  <c r="R70" i="94"/>
  <c r="Q70" i="94"/>
  <c r="P70" i="94"/>
  <c r="O70" i="94"/>
  <c r="N70" i="94"/>
  <c r="M70" i="94"/>
  <c r="L70" i="94"/>
  <c r="K70" i="94"/>
  <c r="G66" i="94"/>
  <c r="AF69" i="94"/>
  <c r="AE69" i="94"/>
  <c r="AD69" i="94"/>
  <c r="AC69" i="94"/>
  <c r="AB69" i="94"/>
  <c r="AA69" i="94"/>
  <c r="Z69" i="94"/>
  <c r="Y69" i="94"/>
  <c r="V69" i="94"/>
  <c r="W69" i="94"/>
  <c r="X69" i="94"/>
  <c r="S69" i="94"/>
  <c r="R69" i="94"/>
  <c r="Q69" i="94"/>
  <c r="P69" i="94"/>
  <c r="O69" i="94"/>
  <c r="N69" i="94"/>
  <c r="M69" i="94"/>
  <c r="L69" i="94"/>
  <c r="K69" i="94"/>
  <c r="AF68" i="94"/>
  <c r="AE68" i="94"/>
  <c r="AD68" i="94"/>
  <c r="AC68" i="94"/>
  <c r="AB68" i="94"/>
  <c r="AA68" i="94"/>
  <c r="Z68" i="94"/>
  <c r="Y68" i="94"/>
  <c r="V68" i="94"/>
  <c r="W68" i="94"/>
  <c r="X68" i="94"/>
  <c r="S68" i="94"/>
  <c r="R68" i="94"/>
  <c r="Q68" i="94"/>
  <c r="P68" i="94"/>
  <c r="O68" i="94"/>
  <c r="N68" i="94"/>
  <c r="M68" i="94"/>
  <c r="L68" i="94"/>
  <c r="K68" i="94"/>
  <c r="AF67" i="94"/>
  <c r="AE67" i="94"/>
  <c r="AD67" i="94"/>
  <c r="AC67" i="94"/>
  <c r="AB67" i="94"/>
  <c r="AA67" i="94"/>
  <c r="Z67" i="94"/>
  <c r="Y67" i="94"/>
  <c r="V67" i="94"/>
  <c r="W67" i="94"/>
  <c r="X67" i="94"/>
  <c r="S67" i="94"/>
  <c r="R67" i="94"/>
  <c r="Q67" i="94"/>
  <c r="P67" i="94"/>
  <c r="O67" i="94"/>
  <c r="N67" i="94"/>
  <c r="M67" i="94"/>
  <c r="L67" i="94"/>
  <c r="K67" i="94"/>
  <c r="G53" i="94"/>
  <c r="C56" i="94"/>
  <c r="B56" i="94"/>
  <c r="C57" i="94"/>
  <c r="B57" i="94"/>
  <c r="E57" i="94"/>
  <c r="G57" i="94"/>
  <c r="C58" i="94"/>
  <c r="B58" i="94"/>
  <c r="C60" i="94"/>
  <c r="B60" i="94"/>
  <c r="C61" i="94"/>
  <c r="B61" i="94"/>
  <c r="E56" i="94"/>
  <c r="G56" i="94"/>
  <c r="E58" i="94"/>
  <c r="G58" i="94"/>
  <c r="E59" i="94"/>
  <c r="G59" i="94"/>
  <c r="E60" i="94"/>
  <c r="G60" i="94"/>
  <c r="E61" i="94"/>
  <c r="G61" i="94"/>
  <c r="F53" i="94"/>
  <c r="B62" i="94"/>
  <c r="B63" i="94"/>
  <c r="B64" i="94"/>
  <c r="F54" i="94"/>
  <c r="F55" i="94"/>
  <c r="H66" i="94"/>
  <c r="H67" i="94"/>
  <c r="G67" i="94"/>
  <c r="B65" i="94"/>
  <c r="B66" i="94"/>
  <c r="F65" i="94"/>
  <c r="F66" i="94"/>
  <c r="F67" i="94"/>
  <c r="B67" i="94"/>
  <c r="AF66" i="94"/>
  <c r="AE66" i="94"/>
  <c r="AD66" i="94"/>
  <c r="AC66" i="94"/>
  <c r="AB66" i="94"/>
  <c r="AA66" i="94"/>
  <c r="Z66" i="94"/>
  <c r="Y66" i="94"/>
  <c r="V66" i="94"/>
  <c r="W66" i="94"/>
  <c r="X66" i="94"/>
  <c r="S66" i="94"/>
  <c r="R66" i="94"/>
  <c r="Q66" i="94"/>
  <c r="P66" i="94"/>
  <c r="O66" i="94"/>
  <c r="N66" i="94"/>
  <c r="M66" i="94"/>
  <c r="L66" i="94"/>
  <c r="K66" i="94"/>
  <c r="C66" i="94"/>
  <c r="AF65" i="94"/>
  <c r="AE65" i="94"/>
  <c r="AD65" i="94"/>
  <c r="AC65" i="94"/>
  <c r="AB65" i="94"/>
  <c r="AA65" i="94"/>
  <c r="Z65" i="94"/>
  <c r="Y65" i="94"/>
  <c r="V65" i="94"/>
  <c r="W65" i="94"/>
  <c r="X65" i="94"/>
  <c r="S65" i="94"/>
  <c r="R65" i="94"/>
  <c r="Q65" i="94"/>
  <c r="P65" i="94"/>
  <c r="O65" i="94"/>
  <c r="N65" i="94"/>
  <c r="M65" i="94"/>
  <c r="L65" i="94"/>
  <c r="K65" i="94"/>
  <c r="H65" i="94"/>
  <c r="G65" i="94"/>
  <c r="C65" i="94"/>
  <c r="AF64" i="94"/>
  <c r="AE64" i="94"/>
  <c r="AD64" i="94"/>
  <c r="AC64" i="94"/>
  <c r="AB64" i="94"/>
  <c r="AA64" i="94"/>
  <c r="Z64" i="94"/>
  <c r="Y64" i="94"/>
  <c r="V64" i="94"/>
  <c r="W64" i="94"/>
  <c r="X64" i="94"/>
  <c r="S64" i="94"/>
  <c r="R64" i="94"/>
  <c r="Q64" i="94"/>
  <c r="P64" i="94"/>
  <c r="O64" i="94"/>
  <c r="N64" i="94"/>
  <c r="M64" i="94"/>
  <c r="L64" i="94"/>
  <c r="K64" i="94"/>
  <c r="G64" i="94"/>
  <c r="E64" i="94"/>
  <c r="C64" i="94"/>
  <c r="AF63" i="94"/>
  <c r="AE63" i="94"/>
  <c r="AD63" i="94"/>
  <c r="AC63" i="94"/>
  <c r="AB63" i="94"/>
  <c r="AA63" i="94"/>
  <c r="Z63" i="94"/>
  <c r="Y63" i="94"/>
  <c r="V63" i="94"/>
  <c r="W63" i="94"/>
  <c r="X63" i="94"/>
  <c r="S63" i="94"/>
  <c r="R63" i="94"/>
  <c r="Q63" i="94"/>
  <c r="P63" i="94"/>
  <c r="O63" i="94"/>
  <c r="N63" i="94"/>
  <c r="M63" i="94"/>
  <c r="L63" i="94"/>
  <c r="K63" i="94"/>
  <c r="D53" i="94"/>
  <c r="E53" i="94"/>
  <c r="D54" i="94"/>
  <c r="E54" i="94"/>
  <c r="D55" i="94"/>
  <c r="E55" i="94"/>
  <c r="D63" i="94"/>
  <c r="C63" i="94"/>
  <c r="AF62" i="94"/>
  <c r="AE62" i="94"/>
  <c r="AD62" i="94"/>
  <c r="AC62" i="94"/>
  <c r="AB62" i="94"/>
  <c r="AA62" i="94"/>
  <c r="Z62" i="94"/>
  <c r="Y62" i="94"/>
  <c r="V62" i="94"/>
  <c r="W62" i="94"/>
  <c r="X62" i="94"/>
  <c r="S62" i="94"/>
  <c r="R62" i="94"/>
  <c r="Q62" i="94"/>
  <c r="P62" i="94"/>
  <c r="O62" i="94"/>
  <c r="N62" i="94"/>
  <c r="M62" i="94"/>
  <c r="L62" i="94"/>
  <c r="K62" i="94"/>
  <c r="AF61" i="94"/>
  <c r="AE61" i="94"/>
  <c r="AD61" i="94"/>
  <c r="AC61" i="94"/>
  <c r="AB61" i="94"/>
  <c r="AA61" i="94"/>
  <c r="Z61" i="94"/>
  <c r="Y61" i="94"/>
  <c r="V61" i="94"/>
  <c r="W61" i="94"/>
  <c r="X61" i="94"/>
  <c r="S61" i="94"/>
  <c r="R61" i="94"/>
  <c r="Q61" i="94"/>
  <c r="P61" i="94"/>
  <c r="O61" i="94"/>
  <c r="N61" i="94"/>
  <c r="M61" i="94"/>
  <c r="L61" i="94"/>
  <c r="K61" i="94"/>
  <c r="H61" i="94"/>
  <c r="AF60" i="94"/>
  <c r="AE60" i="94"/>
  <c r="AD60" i="94"/>
  <c r="AC60" i="94"/>
  <c r="AB60" i="94"/>
  <c r="AA60" i="94"/>
  <c r="Z60" i="94"/>
  <c r="Y60" i="94"/>
  <c r="V60" i="94"/>
  <c r="W60" i="94"/>
  <c r="X60" i="94"/>
  <c r="S60" i="94"/>
  <c r="R60" i="94"/>
  <c r="Q60" i="94"/>
  <c r="P60" i="94"/>
  <c r="O60" i="94"/>
  <c r="N60" i="94"/>
  <c r="M60" i="94"/>
  <c r="L60" i="94"/>
  <c r="K60" i="94"/>
  <c r="H60" i="94"/>
  <c r="AF59" i="94"/>
  <c r="AE59" i="94"/>
  <c r="AD59" i="94"/>
  <c r="AC59" i="94"/>
  <c r="AB59" i="94"/>
  <c r="AA59" i="94"/>
  <c r="Z59" i="94"/>
  <c r="Y59" i="94"/>
  <c r="V59" i="94"/>
  <c r="W59" i="94"/>
  <c r="X59" i="94"/>
  <c r="S59" i="94"/>
  <c r="R59" i="94"/>
  <c r="Q59" i="94"/>
  <c r="P59" i="94"/>
  <c r="O59" i="94"/>
  <c r="N59" i="94"/>
  <c r="M59" i="94"/>
  <c r="L59" i="94"/>
  <c r="K59" i="94"/>
  <c r="H59" i="94"/>
  <c r="AF58" i="94"/>
  <c r="AE58" i="94"/>
  <c r="AD58" i="94"/>
  <c r="AC58" i="94"/>
  <c r="AB58" i="94"/>
  <c r="AA58" i="94"/>
  <c r="Z58" i="94"/>
  <c r="Y58" i="94"/>
  <c r="V58" i="94"/>
  <c r="W58" i="94"/>
  <c r="X58" i="94"/>
  <c r="S58" i="94"/>
  <c r="R58" i="94"/>
  <c r="Q58" i="94"/>
  <c r="P58" i="94"/>
  <c r="O58" i="94"/>
  <c r="N58" i="94"/>
  <c r="M58" i="94"/>
  <c r="L58" i="94"/>
  <c r="K58" i="94"/>
  <c r="H58" i="94"/>
  <c r="AF57" i="94"/>
  <c r="AE57" i="94"/>
  <c r="AD57" i="94"/>
  <c r="AC57" i="94"/>
  <c r="AB57" i="94"/>
  <c r="AA57" i="94"/>
  <c r="Z57" i="94"/>
  <c r="Y57" i="94"/>
  <c r="V57" i="94"/>
  <c r="W57" i="94"/>
  <c r="X57" i="94"/>
  <c r="S57" i="94"/>
  <c r="R57" i="94"/>
  <c r="Q57" i="94"/>
  <c r="P57" i="94"/>
  <c r="O57" i="94"/>
  <c r="N57" i="94"/>
  <c r="M57" i="94"/>
  <c r="L57" i="94"/>
  <c r="K57" i="94"/>
  <c r="H57" i="94"/>
  <c r="AF56" i="94"/>
  <c r="AE56" i="94"/>
  <c r="AD56" i="94"/>
  <c r="AC56" i="94"/>
  <c r="AB56" i="94"/>
  <c r="AA56" i="94"/>
  <c r="Z56" i="94"/>
  <c r="Y56" i="94"/>
  <c r="V56" i="94"/>
  <c r="W56" i="94"/>
  <c r="X56" i="94"/>
  <c r="S56" i="94"/>
  <c r="R56" i="94"/>
  <c r="Q56" i="94"/>
  <c r="P56" i="94"/>
  <c r="O56" i="94"/>
  <c r="N56" i="94"/>
  <c r="M56" i="94"/>
  <c r="L56" i="94"/>
  <c r="K56" i="94"/>
  <c r="H56" i="94"/>
  <c r="AF55" i="94"/>
  <c r="AE55" i="94"/>
  <c r="AD55" i="94"/>
  <c r="AC55" i="94"/>
  <c r="AB55" i="94"/>
  <c r="AA55" i="94"/>
  <c r="Z55" i="94"/>
  <c r="Y55" i="94"/>
  <c r="V55" i="94"/>
  <c r="W55" i="94"/>
  <c r="X55" i="94"/>
  <c r="S55" i="94"/>
  <c r="R55" i="94"/>
  <c r="Q55" i="94"/>
  <c r="P55" i="94"/>
  <c r="O55" i="94"/>
  <c r="N55" i="94"/>
  <c r="M55" i="94"/>
  <c r="L55" i="94"/>
  <c r="K55" i="94"/>
  <c r="AF54" i="94"/>
  <c r="AE54" i="94"/>
  <c r="AD54" i="94"/>
  <c r="AC54" i="94"/>
  <c r="AB54" i="94"/>
  <c r="AA54" i="94"/>
  <c r="Z54" i="94"/>
  <c r="Y54" i="94"/>
  <c r="V54" i="94"/>
  <c r="W54" i="94"/>
  <c r="X54" i="94"/>
  <c r="S54" i="94"/>
  <c r="R54" i="94"/>
  <c r="Q54" i="94"/>
  <c r="P54" i="94"/>
  <c r="O54" i="94"/>
  <c r="N54" i="94"/>
  <c r="M54" i="94"/>
  <c r="L54" i="94"/>
  <c r="K54" i="94"/>
  <c r="AF53" i="94"/>
  <c r="AE53" i="94"/>
  <c r="AD53" i="94"/>
  <c r="AC53" i="94"/>
  <c r="AB53" i="94"/>
  <c r="AA53" i="94"/>
  <c r="Z53" i="94"/>
  <c r="Y53" i="94"/>
  <c r="V53" i="94"/>
  <c r="W53" i="94"/>
  <c r="X53" i="94"/>
  <c r="S53" i="94"/>
  <c r="R53" i="94"/>
  <c r="Q53" i="94"/>
  <c r="P53" i="94"/>
  <c r="O53" i="94"/>
  <c r="N53" i="94"/>
  <c r="M53" i="94"/>
  <c r="L53" i="94"/>
  <c r="K53" i="94"/>
  <c r="Y52" i="94"/>
  <c r="Z52" i="94"/>
  <c r="AA52" i="94"/>
  <c r="AB52" i="94"/>
  <c r="AC52" i="94"/>
  <c r="AD52" i="94"/>
  <c r="AE52" i="94"/>
  <c r="AF52" i="94"/>
  <c r="V52" i="94"/>
  <c r="W52" i="94"/>
  <c r="X52" i="94"/>
  <c r="S52" i="94"/>
  <c r="AG52" i="94"/>
  <c r="R52" i="94"/>
  <c r="Q52" i="94"/>
  <c r="P52" i="94"/>
  <c r="O52" i="94"/>
  <c r="N52" i="94"/>
  <c r="M52" i="94"/>
  <c r="L52" i="94"/>
  <c r="K52" i="94"/>
  <c r="B51" i="94"/>
  <c r="A51" i="93"/>
  <c r="B101" i="93"/>
  <c r="B96" i="93"/>
  <c r="B97" i="93"/>
  <c r="B98" i="93"/>
  <c r="B99" i="93"/>
  <c r="B100" i="93"/>
  <c r="D101" i="93"/>
  <c r="E101" i="93"/>
  <c r="B94" i="93"/>
  <c r="C101" i="93"/>
  <c r="F101" i="93"/>
  <c r="D100" i="93"/>
  <c r="E100" i="93"/>
  <c r="C100" i="93"/>
  <c r="F100" i="93"/>
  <c r="D99" i="93"/>
  <c r="E99" i="93"/>
  <c r="C99" i="93"/>
  <c r="F99" i="93"/>
  <c r="D98" i="93"/>
  <c r="E98" i="93"/>
  <c r="C98" i="93"/>
  <c r="F98" i="93"/>
  <c r="D97" i="93"/>
  <c r="E97" i="93"/>
  <c r="C97" i="93"/>
  <c r="F97" i="93"/>
  <c r="D96" i="93"/>
  <c r="E96" i="93"/>
  <c r="C96" i="93"/>
  <c r="F96" i="93"/>
  <c r="G96" i="93"/>
  <c r="B95" i="93"/>
  <c r="C77" i="93"/>
  <c r="E77" i="93"/>
  <c r="F77" i="93"/>
  <c r="G77" i="93"/>
  <c r="D77" i="93"/>
  <c r="B79" i="93"/>
  <c r="H77" i="93"/>
  <c r="B78" i="93"/>
  <c r="C78" i="93"/>
  <c r="C79" i="93"/>
  <c r="D79" i="93"/>
  <c r="D80" i="93"/>
  <c r="B81" i="93"/>
  <c r="B80" i="93"/>
  <c r="C80" i="93"/>
  <c r="C81" i="93"/>
  <c r="D81" i="93"/>
  <c r="B83" i="93"/>
  <c r="B82" i="93"/>
  <c r="C82" i="93"/>
  <c r="C83" i="93"/>
  <c r="D83" i="93"/>
  <c r="B85" i="93"/>
  <c r="B84" i="93"/>
  <c r="C84" i="93"/>
  <c r="C85" i="93"/>
  <c r="D85" i="93"/>
  <c r="B87" i="93"/>
  <c r="B86" i="93"/>
  <c r="C86" i="93"/>
  <c r="C87" i="93"/>
  <c r="D87" i="93"/>
  <c r="D92" i="93"/>
  <c r="B89" i="93"/>
  <c r="B88" i="93"/>
  <c r="C88" i="93"/>
  <c r="C89" i="93"/>
  <c r="D89" i="93"/>
  <c r="B91" i="93"/>
  <c r="B90" i="93"/>
  <c r="C90" i="93"/>
  <c r="C91" i="93"/>
  <c r="D91" i="93"/>
  <c r="E92" i="93"/>
  <c r="C92" i="93"/>
  <c r="F92" i="93"/>
  <c r="S91" i="93"/>
  <c r="R91" i="93"/>
  <c r="Q91" i="93"/>
  <c r="P91" i="93"/>
  <c r="O91" i="93"/>
  <c r="N91" i="93"/>
  <c r="M91" i="93"/>
  <c r="L91" i="93"/>
  <c r="K91" i="93"/>
  <c r="H91" i="93"/>
  <c r="G91" i="93"/>
  <c r="S90" i="93"/>
  <c r="R90" i="93"/>
  <c r="Q90" i="93"/>
  <c r="P90" i="93"/>
  <c r="O90" i="93"/>
  <c r="N90" i="93"/>
  <c r="M90" i="93"/>
  <c r="L90" i="93"/>
  <c r="K90" i="93"/>
  <c r="S89" i="93"/>
  <c r="R89" i="93"/>
  <c r="Q89" i="93"/>
  <c r="P89" i="93"/>
  <c r="O89" i="93"/>
  <c r="N89" i="93"/>
  <c r="M89" i="93"/>
  <c r="L89" i="93"/>
  <c r="K89" i="93"/>
  <c r="H89" i="93"/>
  <c r="G89" i="93"/>
  <c r="S88" i="93"/>
  <c r="R88" i="93"/>
  <c r="Q88" i="93"/>
  <c r="P88" i="93"/>
  <c r="O88" i="93"/>
  <c r="N88" i="93"/>
  <c r="M88" i="93"/>
  <c r="L88" i="93"/>
  <c r="K88" i="93"/>
  <c r="H88" i="93"/>
  <c r="S87" i="93"/>
  <c r="R87" i="93"/>
  <c r="Q87" i="93"/>
  <c r="P87" i="93"/>
  <c r="O87" i="93"/>
  <c r="N87" i="93"/>
  <c r="M87" i="93"/>
  <c r="L87" i="93"/>
  <c r="K87" i="93"/>
  <c r="H87" i="93"/>
  <c r="G87" i="93"/>
  <c r="S86" i="93"/>
  <c r="R86" i="93"/>
  <c r="Q86" i="93"/>
  <c r="P86" i="93"/>
  <c r="O86" i="93"/>
  <c r="N86" i="93"/>
  <c r="M86" i="93"/>
  <c r="L86" i="93"/>
  <c r="K86" i="93"/>
  <c r="S85" i="93"/>
  <c r="R85" i="93"/>
  <c r="Q85" i="93"/>
  <c r="P85" i="93"/>
  <c r="O85" i="93"/>
  <c r="N85" i="93"/>
  <c r="M85" i="93"/>
  <c r="L85" i="93"/>
  <c r="K85" i="93"/>
  <c r="H85" i="93"/>
  <c r="E85" i="93"/>
  <c r="G85" i="93"/>
  <c r="S84" i="93"/>
  <c r="R84" i="93"/>
  <c r="Q84" i="93"/>
  <c r="P84" i="93"/>
  <c r="O84" i="93"/>
  <c r="N84" i="93"/>
  <c r="M84" i="93"/>
  <c r="L84" i="93"/>
  <c r="K84" i="93"/>
  <c r="S83" i="93"/>
  <c r="R83" i="93"/>
  <c r="Q83" i="93"/>
  <c r="P83" i="93"/>
  <c r="O83" i="93"/>
  <c r="N83" i="93"/>
  <c r="M83" i="93"/>
  <c r="L83" i="93"/>
  <c r="K83" i="93"/>
  <c r="H83" i="93"/>
  <c r="G83" i="93"/>
  <c r="S82" i="93"/>
  <c r="R82" i="93"/>
  <c r="Q82" i="93"/>
  <c r="P82" i="93"/>
  <c r="O82" i="93"/>
  <c r="N82" i="93"/>
  <c r="M82" i="93"/>
  <c r="L82" i="93"/>
  <c r="K82" i="93"/>
  <c r="S81" i="93"/>
  <c r="R81" i="93"/>
  <c r="Q81" i="93"/>
  <c r="P81" i="93"/>
  <c r="O81" i="93"/>
  <c r="N81" i="93"/>
  <c r="M81" i="93"/>
  <c r="L81" i="93"/>
  <c r="K81" i="93"/>
  <c r="H81" i="93"/>
  <c r="G81" i="93"/>
  <c r="H63" i="93"/>
  <c r="AF80" i="93"/>
  <c r="AE80" i="93"/>
  <c r="AD80" i="93"/>
  <c r="AC80" i="93"/>
  <c r="AB80" i="93"/>
  <c r="AA80" i="93"/>
  <c r="Z80" i="93"/>
  <c r="Y80" i="93"/>
  <c r="V80" i="93"/>
  <c r="W80" i="93"/>
  <c r="X80" i="93"/>
  <c r="S80" i="93"/>
  <c r="R80" i="93"/>
  <c r="Q80" i="93"/>
  <c r="P80" i="93"/>
  <c r="O80" i="93"/>
  <c r="N80" i="93"/>
  <c r="M80" i="93"/>
  <c r="L80" i="93"/>
  <c r="K80" i="93"/>
  <c r="AF79" i="93"/>
  <c r="AE79" i="93"/>
  <c r="AD79" i="93"/>
  <c r="AC79" i="93"/>
  <c r="AB79" i="93"/>
  <c r="AA79" i="93"/>
  <c r="Z79" i="93"/>
  <c r="Y79" i="93"/>
  <c r="V79" i="93"/>
  <c r="W79" i="93"/>
  <c r="X79" i="93"/>
  <c r="S79" i="93"/>
  <c r="R79" i="93"/>
  <c r="Q79" i="93"/>
  <c r="P79" i="93"/>
  <c r="O79" i="93"/>
  <c r="N79" i="93"/>
  <c r="M79" i="93"/>
  <c r="L79" i="93"/>
  <c r="K79" i="93"/>
  <c r="H79" i="93"/>
  <c r="G79" i="93"/>
  <c r="AF78" i="93"/>
  <c r="AE78" i="93"/>
  <c r="AD78" i="93"/>
  <c r="AC78" i="93"/>
  <c r="AB78" i="93"/>
  <c r="AA78" i="93"/>
  <c r="Z78" i="93"/>
  <c r="Y78" i="93"/>
  <c r="V78" i="93"/>
  <c r="W78" i="93"/>
  <c r="X78" i="93"/>
  <c r="S78" i="93"/>
  <c r="R78" i="93"/>
  <c r="Q78" i="93"/>
  <c r="P78" i="93"/>
  <c r="O78" i="93"/>
  <c r="N78" i="93"/>
  <c r="M78" i="93"/>
  <c r="L78" i="93"/>
  <c r="K78" i="93"/>
  <c r="AF77" i="93"/>
  <c r="AE77" i="93"/>
  <c r="AD77" i="93"/>
  <c r="AC77" i="93"/>
  <c r="AB77" i="93"/>
  <c r="AA77" i="93"/>
  <c r="Z77" i="93"/>
  <c r="Y77" i="93"/>
  <c r="V77" i="93"/>
  <c r="W77" i="93"/>
  <c r="X77" i="93"/>
  <c r="S77" i="93"/>
  <c r="R77" i="93"/>
  <c r="Q77" i="93"/>
  <c r="P77" i="93"/>
  <c r="O77" i="93"/>
  <c r="N77" i="93"/>
  <c r="M77" i="93"/>
  <c r="L77" i="93"/>
  <c r="K77" i="93"/>
  <c r="B77" i="93"/>
  <c r="AF76" i="93"/>
  <c r="AE76" i="93"/>
  <c r="AD76" i="93"/>
  <c r="AC76" i="93"/>
  <c r="AB76" i="93"/>
  <c r="AA76" i="93"/>
  <c r="Z76" i="93"/>
  <c r="Y76" i="93"/>
  <c r="V76" i="93"/>
  <c r="W76" i="93"/>
  <c r="X76" i="93"/>
  <c r="S76" i="93"/>
  <c r="R76" i="93"/>
  <c r="Q76" i="93"/>
  <c r="P76" i="93"/>
  <c r="O76" i="93"/>
  <c r="N76" i="93"/>
  <c r="M76" i="93"/>
  <c r="L76" i="93"/>
  <c r="K76" i="93"/>
  <c r="G68" i="93"/>
  <c r="C54" i="93"/>
  <c r="C73" i="93"/>
  <c r="C55" i="93"/>
  <c r="C74" i="93"/>
  <c r="D73" i="93"/>
  <c r="H53" i="93"/>
  <c r="E72" i="93"/>
  <c r="F72" i="93"/>
  <c r="H54" i="93"/>
  <c r="E73" i="93"/>
  <c r="F73" i="93"/>
  <c r="B76" i="93"/>
  <c r="AF75" i="93"/>
  <c r="AE75" i="93"/>
  <c r="AD75" i="93"/>
  <c r="AC75" i="93"/>
  <c r="AB75" i="93"/>
  <c r="AA75" i="93"/>
  <c r="Z75" i="93"/>
  <c r="Y75" i="93"/>
  <c r="V75" i="93"/>
  <c r="W75" i="93"/>
  <c r="X75" i="93"/>
  <c r="S75" i="93"/>
  <c r="R75" i="93"/>
  <c r="Q75" i="93"/>
  <c r="P75" i="93"/>
  <c r="O75" i="93"/>
  <c r="N75" i="93"/>
  <c r="M75" i="93"/>
  <c r="L75" i="93"/>
  <c r="K75" i="93"/>
  <c r="B75" i="93"/>
  <c r="AF74" i="93"/>
  <c r="AE74" i="93"/>
  <c r="AD74" i="93"/>
  <c r="AC74" i="93"/>
  <c r="AB74" i="93"/>
  <c r="AA74" i="93"/>
  <c r="Z74" i="93"/>
  <c r="Y74" i="93"/>
  <c r="V74" i="93"/>
  <c r="W74" i="93"/>
  <c r="X74" i="93"/>
  <c r="S74" i="93"/>
  <c r="R74" i="93"/>
  <c r="Q74" i="93"/>
  <c r="P74" i="93"/>
  <c r="O74" i="93"/>
  <c r="N74" i="93"/>
  <c r="M74" i="93"/>
  <c r="L74" i="93"/>
  <c r="K74" i="93"/>
  <c r="H55" i="93"/>
  <c r="E74" i="93"/>
  <c r="B55" i="93"/>
  <c r="B74" i="93"/>
  <c r="AF73" i="93"/>
  <c r="AE73" i="93"/>
  <c r="AD73" i="93"/>
  <c r="AC73" i="93"/>
  <c r="AB73" i="93"/>
  <c r="AA73" i="93"/>
  <c r="Z73" i="93"/>
  <c r="Y73" i="93"/>
  <c r="V73" i="93"/>
  <c r="W73" i="93"/>
  <c r="X73" i="93"/>
  <c r="S73" i="93"/>
  <c r="R73" i="93"/>
  <c r="Q73" i="93"/>
  <c r="P73" i="93"/>
  <c r="O73" i="93"/>
  <c r="N73" i="93"/>
  <c r="M73" i="93"/>
  <c r="L73" i="93"/>
  <c r="K73" i="93"/>
  <c r="B54" i="93"/>
  <c r="B73" i="93"/>
  <c r="AF72" i="93"/>
  <c r="AE72" i="93"/>
  <c r="AD72" i="93"/>
  <c r="AC72" i="93"/>
  <c r="AB72" i="93"/>
  <c r="AA72" i="93"/>
  <c r="Z72" i="93"/>
  <c r="Y72" i="93"/>
  <c r="V72" i="93"/>
  <c r="W72" i="93"/>
  <c r="X72" i="93"/>
  <c r="S72" i="93"/>
  <c r="R72" i="93"/>
  <c r="Q72" i="93"/>
  <c r="P72" i="93"/>
  <c r="O72" i="93"/>
  <c r="N72" i="93"/>
  <c r="M72" i="93"/>
  <c r="L72" i="93"/>
  <c r="K72" i="93"/>
  <c r="C53" i="93"/>
  <c r="C72" i="93"/>
  <c r="D72" i="93"/>
  <c r="B53" i="93"/>
  <c r="B72" i="93"/>
  <c r="AF71" i="93"/>
  <c r="AE71" i="93"/>
  <c r="AD71" i="93"/>
  <c r="AC71" i="93"/>
  <c r="AB71" i="93"/>
  <c r="AA71" i="93"/>
  <c r="Z71" i="93"/>
  <c r="Y71" i="93"/>
  <c r="V71" i="93"/>
  <c r="W71" i="93"/>
  <c r="X71" i="93"/>
  <c r="S71" i="93"/>
  <c r="R71" i="93"/>
  <c r="Q71" i="93"/>
  <c r="P71" i="93"/>
  <c r="O71" i="93"/>
  <c r="N71" i="93"/>
  <c r="M71" i="93"/>
  <c r="L71" i="93"/>
  <c r="K71" i="93"/>
  <c r="AF70" i="93"/>
  <c r="AE70" i="93"/>
  <c r="AD70" i="93"/>
  <c r="AC70" i="93"/>
  <c r="AB70" i="93"/>
  <c r="AA70" i="93"/>
  <c r="Z70" i="93"/>
  <c r="Y70" i="93"/>
  <c r="V70" i="93"/>
  <c r="W70" i="93"/>
  <c r="X70" i="93"/>
  <c r="S70" i="93"/>
  <c r="R70" i="93"/>
  <c r="Q70" i="93"/>
  <c r="P70" i="93"/>
  <c r="O70" i="93"/>
  <c r="N70" i="93"/>
  <c r="M70" i="93"/>
  <c r="L70" i="93"/>
  <c r="K70" i="93"/>
  <c r="G66" i="93"/>
  <c r="AF69" i="93"/>
  <c r="AE69" i="93"/>
  <c r="AD69" i="93"/>
  <c r="AC69" i="93"/>
  <c r="AB69" i="93"/>
  <c r="AA69" i="93"/>
  <c r="Z69" i="93"/>
  <c r="Y69" i="93"/>
  <c r="V69" i="93"/>
  <c r="W69" i="93"/>
  <c r="X69" i="93"/>
  <c r="S69" i="93"/>
  <c r="R69" i="93"/>
  <c r="Q69" i="93"/>
  <c r="P69" i="93"/>
  <c r="O69" i="93"/>
  <c r="N69" i="93"/>
  <c r="M69" i="93"/>
  <c r="L69" i="93"/>
  <c r="K69" i="93"/>
  <c r="AF68" i="93"/>
  <c r="AE68" i="93"/>
  <c r="AD68" i="93"/>
  <c r="AC68" i="93"/>
  <c r="AB68" i="93"/>
  <c r="AA68" i="93"/>
  <c r="Z68" i="93"/>
  <c r="Y68" i="93"/>
  <c r="V68" i="93"/>
  <c r="W68" i="93"/>
  <c r="X68" i="93"/>
  <c r="S68" i="93"/>
  <c r="R68" i="93"/>
  <c r="Q68" i="93"/>
  <c r="P68" i="93"/>
  <c r="O68" i="93"/>
  <c r="N68" i="93"/>
  <c r="M68" i="93"/>
  <c r="L68" i="93"/>
  <c r="K68" i="93"/>
  <c r="AF67" i="93"/>
  <c r="AE67" i="93"/>
  <c r="AD67" i="93"/>
  <c r="AC67" i="93"/>
  <c r="AB67" i="93"/>
  <c r="AA67" i="93"/>
  <c r="Z67" i="93"/>
  <c r="Y67" i="93"/>
  <c r="V67" i="93"/>
  <c r="W67" i="93"/>
  <c r="X67" i="93"/>
  <c r="S67" i="93"/>
  <c r="R67" i="93"/>
  <c r="Q67" i="93"/>
  <c r="P67" i="93"/>
  <c r="O67" i="93"/>
  <c r="N67" i="93"/>
  <c r="M67" i="93"/>
  <c r="L67" i="93"/>
  <c r="K67" i="93"/>
  <c r="G53" i="93"/>
  <c r="C56" i="93"/>
  <c r="B56" i="93"/>
  <c r="E56" i="93"/>
  <c r="G56" i="93"/>
  <c r="C57" i="93"/>
  <c r="B57" i="93"/>
  <c r="C58" i="93"/>
  <c r="B58" i="93"/>
  <c r="C59" i="93"/>
  <c r="B59" i="93"/>
  <c r="C60" i="93"/>
  <c r="B60" i="93"/>
  <c r="C61" i="93"/>
  <c r="B61" i="93"/>
  <c r="E57" i="93"/>
  <c r="G57" i="93"/>
  <c r="E58" i="93"/>
  <c r="G58" i="93"/>
  <c r="E59" i="93"/>
  <c r="G59" i="93"/>
  <c r="E60" i="93"/>
  <c r="G60" i="93"/>
  <c r="E61" i="93"/>
  <c r="G61" i="93"/>
  <c r="F53" i="93"/>
  <c r="B62" i="93"/>
  <c r="B63" i="93"/>
  <c r="B64" i="93"/>
  <c r="F54" i="93"/>
  <c r="F55" i="93"/>
  <c r="H66" i="93"/>
  <c r="H67" i="93"/>
  <c r="G67" i="93"/>
  <c r="B65" i="93"/>
  <c r="B66" i="93"/>
  <c r="F65" i="93"/>
  <c r="F66" i="93"/>
  <c r="F67" i="93"/>
  <c r="B67" i="93"/>
  <c r="AF66" i="93"/>
  <c r="AE66" i="93"/>
  <c r="AD66" i="93"/>
  <c r="AC66" i="93"/>
  <c r="AB66" i="93"/>
  <c r="AA66" i="93"/>
  <c r="Z66" i="93"/>
  <c r="Y66" i="93"/>
  <c r="V66" i="93"/>
  <c r="W66" i="93"/>
  <c r="X66" i="93"/>
  <c r="S66" i="93"/>
  <c r="R66" i="93"/>
  <c r="Q66" i="93"/>
  <c r="P66" i="93"/>
  <c r="O66" i="93"/>
  <c r="N66" i="93"/>
  <c r="M66" i="93"/>
  <c r="L66" i="93"/>
  <c r="K66" i="93"/>
  <c r="C66" i="93"/>
  <c r="AF65" i="93"/>
  <c r="AE65" i="93"/>
  <c r="AD65" i="93"/>
  <c r="AC65" i="93"/>
  <c r="AB65" i="93"/>
  <c r="AA65" i="93"/>
  <c r="Z65" i="93"/>
  <c r="Y65" i="93"/>
  <c r="V65" i="93"/>
  <c r="W65" i="93"/>
  <c r="X65" i="93"/>
  <c r="S65" i="93"/>
  <c r="R65" i="93"/>
  <c r="Q65" i="93"/>
  <c r="P65" i="93"/>
  <c r="O65" i="93"/>
  <c r="N65" i="93"/>
  <c r="M65" i="93"/>
  <c r="L65" i="93"/>
  <c r="K65" i="93"/>
  <c r="H65" i="93"/>
  <c r="G65" i="93"/>
  <c r="C65" i="93"/>
  <c r="AF64" i="93"/>
  <c r="AE64" i="93"/>
  <c r="AD64" i="93"/>
  <c r="AC64" i="93"/>
  <c r="AB64" i="93"/>
  <c r="AA64" i="93"/>
  <c r="Z64" i="93"/>
  <c r="Y64" i="93"/>
  <c r="V64" i="93"/>
  <c r="W64" i="93"/>
  <c r="X64" i="93"/>
  <c r="S64" i="93"/>
  <c r="R64" i="93"/>
  <c r="Q64" i="93"/>
  <c r="P64" i="93"/>
  <c r="O64" i="93"/>
  <c r="N64" i="93"/>
  <c r="M64" i="93"/>
  <c r="L64" i="93"/>
  <c r="K64" i="93"/>
  <c r="G64" i="93"/>
  <c r="E64" i="93"/>
  <c r="C64" i="93"/>
  <c r="AF63" i="93"/>
  <c r="AE63" i="93"/>
  <c r="AD63" i="93"/>
  <c r="AC63" i="93"/>
  <c r="AB63" i="93"/>
  <c r="AA63" i="93"/>
  <c r="Z63" i="93"/>
  <c r="Y63" i="93"/>
  <c r="V63" i="93"/>
  <c r="W63" i="93"/>
  <c r="X63" i="93"/>
  <c r="S63" i="93"/>
  <c r="R63" i="93"/>
  <c r="Q63" i="93"/>
  <c r="P63" i="93"/>
  <c r="O63" i="93"/>
  <c r="N63" i="93"/>
  <c r="M63" i="93"/>
  <c r="L63" i="93"/>
  <c r="K63" i="93"/>
  <c r="D63" i="93"/>
  <c r="C63" i="93"/>
  <c r="AF62" i="93"/>
  <c r="AE62" i="93"/>
  <c r="AD62" i="93"/>
  <c r="AC62" i="93"/>
  <c r="AB62" i="93"/>
  <c r="AA62" i="93"/>
  <c r="Z62" i="93"/>
  <c r="Y62" i="93"/>
  <c r="V62" i="93"/>
  <c r="W62" i="93"/>
  <c r="X62" i="93"/>
  <c r="S62" i="93"/>
  <c r="R62" i="93"/>
  <c r="Q62" i="93"/>
  <c r="P62" i="93"/>
  <c r="O62" i="93"/>
  <c r="N62" i="93"/>
  <c r="M62" i="93"/>
  <c r="L62" i="93"/>
  <c r="K62" i="93"/>
  <c r="AF61" i="93"/>
  <c r="AE61" i="93"/>
  <c r="AD61" i="93"/>
  <c r="AC61" i="93"/>
  <c r="AB61" i="93"/>
  <c r="AA61" i="93"/>
  <c r="Z61" i="93"/>
  <c r="Y61" i="93"/>
  <c r="V61" i="93"/>
  <c r="W61" i="93"/>
  <c r="X61" i="93"/>
  <c r="S61" i="93"/>
  <c r="R61" i="93"/>
  <c r="Q61" i="93"/>
  <c r="P61" i="93"/>
  <c r="O61" i="93"/>
  <c r="N61" i="93"/>
  <c r="M61" i="93"/>
  <c r="L61" i="93"/>
  <c r="K61" i="93"/>
  <c r="H61" i="93"/>
  <c r="AF60" i="93"/>
  <c r="AE60" i="93"/>
  <c r="AD60" i="93"/>
  <c r="AC60" i="93"/>
  <c r="AB60" i="93"/>
  <c r="AA60" i="93"/>
  <c r="Z60" i="93"/>
  <c r="Y60" i="93"/>
  <c r="V60" i="93"/>
  <c r="W60" i="93"/>
  <c r="X60" i="93"/>
  <c r="S60" i="93"/>
  <c r="R60" i="93"/>
  <c r="Q60" i="93"/>
  <c r="P60" i="93"/>
  <c r="O60" i="93"/>
  <c r="N60" i="93"/>
  <c r="M60" i="93"/>
  <c r="L60" i="93"/>
  <c r="K60" i="93"/>
  <c r="H60" i="93"/>
  <c r="AF59" i="93"/>
  <c r="AE59" i="93"/>
  <c r="AD59" i="93"/>
  <c r="AC59" i="93"/>
  <c r="AB59" i="93"/>
  <c r="AA59" i="93"/>
  <c r="Z59" i="93"/>
  <c r="Y59" i="93"/>
  <c r="V59" i="93"/>
  <c r="W59" i="93"/>
  <c r="X59" i="93"/>
  <c r="S59" i="93"/>
  <c r="R59" i="93"/>
  <c r="Q59" i="93"/>
  <c r="P59" i="93"/>
  <c r="O59" i="93"/>
  <c r="N59" i="93"/>
  <c r="M59" i="93"/>
  <c r="L59" i="93"/>
  <c r="K59" i="93"/>
  <c r="H59" i="93"/>
  <c r="AF58" i="93"/>
  <c r="AE58" i="93"/>
  <c r="AD58" i="93"/>
  <c r="AC58" i="93"/>
  <c r="AB58" i="93"/>
  <c r="AA58" i="93"/>
  <c r="Z58" i="93"/>
  <c r="Y58" i="93"/>
  <c r="V58" i="93"/>
  <c r="W58" i="93"/>
  <c r="X58" i="93"/>
  <c r="S58" i="93"/>
  <c r="R58" i="93"/>
  <c r="Q58" i="93"/>
  <c r="P58" i="93"/>
  <c r="O58" i="93"/>
  <c r="N58" i="93"/>
  <c r="M58" i="93"/>
  <c r="L58" i="93"/>
  <c r="K58" i="93"/>
  <c r="H58" i="93"/>
  <c r="AF57" i="93"/>
  <c r="AE57" i="93"/>
  <c r="AD57" i="93"/>
  <c r="AC57" i="93"/>
  <c r="AB57" i="93"/>
  <c r="AA57" i="93"/>
  <c r="Z57" i="93"/>
  <c r="Y57" i="93"/>
  <c r="V57" i="93"/>
  <c r="W57" i="93"/>
  <c r="X57" i="93"/>
  <c r="S57" i="93"/>
  <c r="R57" i="93"/>
  <c r="Q57" i="93"/>
  <c r="P57" i="93"/>
  <c r="O57" i="93"/>
  <c r="N57" i="93"/>
  <c r="M57" i="93"/>
  <c r="L57" i="93"/>
  <c r="K57" i="93"/>
  <c r="H57" i="93"/>
  <c r="AF56" i="93"/>
  <c r="AE56" i="93"/>
  <c r="AD56" i="93"/>
  <c r="AC56" i="93"/>
  <c r="AB56" i="93"/>
  <c r="AA56" i="93"/>
  <c r="Z56" i="93"/>
  <c r="Y56" i="93"/>
  <c r="V56" i="93"/>
  <c r="W56" i="93"/>
  <c r="X56" i="93"/>
  <c r="S56" i="93"/>
  <c r="R56" i="93"/>
  <c r="Q56" i="93"/>
  <c r="P56" i="93"/>
  <c r="O56" i="93"/>
  <c r="N56" i="93"/>
  <c r="M56" i="93"/>
  <c r="L56" i="93"/>
  <c r="K56" i="93"/>
  <c r="H56" i="93"/>
  <c r="AF55" i="93"/>
  <c r="AE55" i="93"/>
  <c r="AD55" i="93"/>
  <c r="AC55" i="93"/>
  <c r="AB55" i="93"/>
  <c r="AA55" i="93"/>
  <c r="Z55" i="93"/>
  <c r="Y55" i="93"/>
  <c r="V55" i="93"/>
  <c r="W55" i="93"/>
  <c r="X55" i="93"/>
  <c r="S55" i="93"/>
  <c r="R55" i="93"/>
  <c r="Q55" i="93"/>
  <c r="P55" i="93"/>
  <c r="O55" i="93"/>
  <c r="N55" i="93"/>
  <c r="M55" i="93"/>
  <c r="L55" i="93"/>
  <c r="K55" i="93"/>
  <c r="D55" i="93"/>
  <c r="E55" i="93"/>
  <c r="AF54" i="93"/>
  <c r="AE54" i="93"/>
  <c r="AD54" i="93"/>
  <c r="AC54" i="93"/>
  <c r="AB54" i="93"/>
  <c r="AA54" i="93"/>
  <c r="Z54" i="93"/>
  <c r="Y54" i="93"/>
  <c r="V54" i="93"/>
  <c r="W54" i="93"/>
  <c r="X54" i="93"/>
  <c r="S54" i="93"/>
  <c r="R54" i="93"/>
  <c r="Q54" i="93"/>
  <c r="P54" i="93"/>
  <c r="O54" i="93"/>
  <c r="N54" i="93"/>
  <c r="M54" i="93"/>
  <c r="L54" i="93"/>
  <c r="K54" i="93"/>
  <c r="D54" i="93"/>
  <c r="E54" i="93"/>
  <c r="AF53" i="93"/>
  <c r="AE53" i="93"/>
  <c r="AD53" i="93"/>
  <c r="AC53" i="93"/>
  <c r="AB53" i="93"/>
  <c r="AA53" i="93"/>
  <c r="Z53" i="93"/>
  <c r="Y53" i="93"/>
  <c r="V53" i="93"/>
  <c r="W53" i="93"/>
  <c r="X53" i="93"/>
  <c r="S53" i="93"/>
  <c r="R53" i="93"/>
  <c r="Q53" i="93"/>
  <c r="P53" i="93"/>
  <c r="O53" i="93"/>
  <c r="N53" i="93"/>
  <c r="M53" i="93"/>
  <c r="L53" i="93"/>
  <c r="K53" i="93"/>
  <c r="D53" i="93"/>
  <c r="E53" i="93"/>
  <c r="Y52" i="93"/>
  <c r="Z52" i="93"/>
  <c r="AA52" i="93"/>
  <c r="AB52" i="93"/>
  <c r="AC52" i="93"/>
  <c r="AD52" i="93"/>
  <c r="AE52" i="93"/>
  <c r="AF52" i="93"/>
  <c r="V52" i="93"/>
  <c r="W52" i="93"/>
  <c r="X52" i="93"/>
  <c r="S52" i="93"/>
  <c r="AG52" i="93"/>
  <c r="R52" i="93"/>
  <c r="Q52" i="93"/>
  <c r="P52" i="93"/>
  <c r="O52" i="93"/>
  <c r="N52" i="93"/>
  <c r="M52" i="93"/>
  <c r="L52" i="93"/>
  <c r="K52" i="93"/>
  <c r="B51" i="93"/>
  <c r="A51" i="92"/>
  <c r="B101" i="92"/>
  <c r="B96" i="92"/>
  <c r="B97" i="92"/>
  <c r="B98" i="92"/>
  <c r="B99" i="92"/>
  <c r="B100" i="92"/>
  <c r="D101" i="92"/>
  <c r="E101" i="92"/>
  <c r="B94" i="92"/>
  <c r="C60" i="92"/>
  <c r="B60" i="92"/>
  <c r="C101" i="92"/>
  <c r="F101" i="92"/>
  <c r="D100" i="92"/>
  <c r="E100" i="92"/>
  <c r="C100" i="92"/>
  <c r="F100" i="92"/>
  <c r="D99" i="92"/>
  <c r="E99" i="92"/>
  <c r="C59" i="92"/>
  <c r="B59" i="92"/>
  <c r="C99" i="92"/>
  <c r="F99" i="92"/>
  <c r="D98" i="92"/>
  <c r="E98" i="92"/>
  <c r="C57" i="92"/>
  <c r="B57" i="92"/>
  <c r="C98" i="92"/>
  <c r="F98" i="92"/>
  <c r="D97" i="92"/>
  <c r="E97" i="92"/>
  <c r="C97" i="92"/>
  <c r="F97" i="92"/>
  <c r="D96" i="92"/>
  <c r="E96" i="92"/>
  <c r="G96" i="92"/>
  <c r="C96" i="92"/>
  <c r="F96" i="92"/>
  <c r="B95" i="92"/>
  <c r="C77" i="92"/>
  <c r="E77" i="92"/>
  <c r="F77" i="92"/>
  <c r="G77" i="92"/>
  <c r="D77" i="92"/>
  <c r="B79" i="92"/>
  <c r="H77" i="92"/>
  <c r="B78" i="92"/>
  <c r="C78" i="92"/>
  <c r="C79" i="92"/>
  <c r="D79" i="92"/>
  <c r="D80" i="92"/>
  <c r="B81" i="92"/>
  <c r="B80" i="92"/>
  <c r="C80" i="92"/>
  <c r="C81" i="92"/>
  <c r="D81" i="92"/>
  <c r="B83" i="92"/>
  <c r="B82" i="92"/>
  <c r="C82" i="92"/>
  <c r="C83" i="92"/>
  <c r="D83" i="92"/>
  <c r="B85" i="92"/>
  <c r="B84" i="92"/>
  <c r="C84" i="92"/>
  <c r="C85" i="92"/>
  <c r="D85" i="92"/>
  <c r="B87" i="92"/>
  <c r="B86" i="92"/>
  <c r="C86" i="92"/>
  <c r="C87" i="92"/>
  <c r="D87" i="92"/>
  <c r="D92" i="92"/>
  <c r="B89" i="92"/>
  <c r="B88" i="92"/>
  <c r="C88" i="92"/>
  <c r="C89" i="92"/>
  <c r="D89" i="92"/>
  <c r="B91" i="92"/>
  <c r="B90" i="92"/>
  <c r="C90" i="92"/>
  <c r="C91" i="92"/>
  <c r="D91" i="92"/>
  <c r="E92" i="92"/>
  <c r="C92" i="92"/>
  <c r="F92" i="92"/>
  <c r="S91" i="92"/>
  <c r="R91" i="92"/>
  <c r="Q91" i="92"/>
  <c r="P91" i="92"/>
  <c r="O91" i="92"/>
  <c r="N91" i="92"/>
  <c r="M91" i="92"/>
  <c r="L91" i="92"/>
  <c r="K91" i="92"/>
  <c r="H91" i="92"/>
  <c r="G91" i="92"/>
  <c r="S90" i="92"/>
  <c r="R90" i="92"/>
  <c r="Q90" i="92"/>
  <c r="P90" i="92"/>
  <c r="O90" i="92"/>
  <c r="N90" i="92"/>
  <c r="M90" i="92"/>
  <c r="L90" i="92"/>
  <c r="K90" i="92"/>
  <c r="S89" i="92"/>
  <c r="R89" i="92"/>
  <c r="Q89" i="92"/>
  <c r="P89" i="92"/>
  <c r="O89" i="92"/>
  <c r="N89" i="92"/>
  <c r="M89" i="92"/>
  <c r="L89" i="92"/>
  <c r="K89" i="92"/>
  <c r="H89" i="92"/>
  <c r="G89" i="92"/>
  <c r="S88" i="92"/>
  <c r="R88" i="92"/>
  <c r="Q88" i="92"/>
  <c r="P88" i="92"/>
  <c r="O88" i="92"/>
  <c r="N88" i="92"/>
  <c r="M88" i="92"/>
  <c r="L88" i="92"/>
  <c r="K88" i="92"/>
  <c r="H88" i="92"/>
  <c r="S87" i="92"/>
  <c r="R87" i="92"/>
  <c r="Q87" i="92"/>
  <c r="P87" i="92"/>
  <c r="O87" i="92"/>
  <c r="N87" i="92"/>
  <c r="M87" i="92"/>
  <c r="L87" i="92"/>
  <c r="K87" i="92"/>
  <c r="H87" i="92"/>
  <c r="G87" i="92"/>
  <c r="S86" i="92"/>
  <c r="R86" i="92"/>
  <c r="Q86" i="92"/>
  <c r="P86" i="92"/>
  <c r="O86" i="92"/>
  <c r="N86" i="92"/>
  <c r="M86" i="92"/>
  <c r="L86" i="92"/>
  <c r="K86" i="92"/>
  <c r="S85" i="92"/>
  <c r="R85" i="92"/>
  <c r="Q85" i="92"/>
  <c r="P85" i="92"/>
  <c r="O85" i="92"/>
  <c r="N85" i="92"/>
  <c r="M85" i="92"/>
  <c r="L85" i="92"/>
  <c r="K85" i="92"/>
  <c r="H85" i="92"/>
  <c r="E85" i="92"/>
  <c r="G85" i="92"/>
  <c r="S84" i="92"/>
  <c r="R84" i="92"/>
  <c r="Q84" i="92"/>
  <c r="P84" i="92"/>
  <c r="O84" i="92"/>
  <c r="N84" i="92"/>
  <c r="M84" i="92"/>
  <c r="L84" i="92"/>
  <c r="K84" i="92"/>
  <c r="S83" i="92"/>
  <c r="R83" i="92"/>
  <c r="Q83" i="92"/>
  <c r="P83" i="92"/>
  <c r="O83" i="92"/>
  <c r="N83" i="92"/>
  <c r="M83" i="92"/>
  <c r="L83" i="92"/>
  <c r="K83" i="92"/>
  <c r="H83" i="92"/>
  <c r="G83" i="92"/>
  <c r="S82" i="92"/>
  <c r="R82" i="92"/>
  <c r="Q82" i="92"/>
  <c r="P82" i="92"/>
  <c r="O82" i="92"/>
  <c r="N82" i="92"/>
  <c r="M82" i="92"/>
  <c r="L82" i="92"/>
  <c r="K82" i="92"/>
  <c r="S81" i="92"/>
  <c r="R81" i="92"/>
  <c r="Q81" i="92"/>
  <c r="P81" i="92"/>
  <c r="O81" i="92"/>
  <c r="N81" i="92"/>
  <c r="M81" i="92"/>
  <c r="L81" i="92"/>
  <c r="K81" i="92"/>
  <c r="H81" i="92"/>
  <c r="G81" i="92"/>
  <c r="H63" i="92"/>
  <c r="AF80" i="92"/>
  <c r="AE80" i="92"/>
  <c r="AD80" i="92"/>
  <c r="AC80" i="92"/>
  <c r="AB80" i="92"/>
  <c r="AA80" i="92"/>
  <c r="Z80" i="92"/>
  <c r="Y80" i="92"/>
  <c r="V80" i="92"/>
  <c r="W80" i="92"/>
  <c r="X80" i="92"/>
  <c r="S80" i="92"/>
  <c r="R80" i="92"/>
  <c r="Q80" i="92"/>
  <c r="P80" i="92"/>
  <c r="O80" i="92"/>
  <c r="N80" i="92"/>
  <c r="M80" i="92"/>
  <c r="L80" i="92"/>
  <c r="K80" i="92"/>
  <c r="AF79" i="92"/>
  <c r="AE79" i="92"/>
  <c r="AD79" i="92"/>
  <c r="AC79" i="92"/>
  <c r="AB79" i="92"/>
  <c r="AA79" i="92"/>
  <c r="Z79" i="92"/>
  <c r="Y79" i="92"/>
  <c r="V79" i="92"/>
  <c r="W79" i="92"/>
  <c r="X79" i="92"/>
  <c r="S79" i="92"/>
  <c r="R79" i="92"/>
  <c r="Q79" i="92"/>
  <c r="P79" i="92"/>
  <c r="O79" i="92"/>
  <c r="N79" i="92"/>
  <c r="M79" i="92"/>
  <c r="L79" i="92"/>
  <c r="K79" i="92"/>
  <c r="H79" i="92"/>
  <c r="G79" i="92"/>
  <c r="AF78" i="92"/>
  <c r="AE78" i="92"/>
  <c r="AD78" i="92"/>
  <c r="AC78" i="92"/>
  <c r="AB78" i="92"/>
  <c r="AA78" i="92"/>
  <c r="Z78" i="92"/>
  <c r="Y78" i="92"/>
  <c r="V78" i="92"/>
  <c r="W78" i="92"/>
  <c r="X78" i="92"/>
  <c r="S78" i="92"/>
  <c r="R78" i="92"/>
  <c r="Q78" i="92"/>
  <c r="P78" i="92"/>
  <c r="O78" i="92"/>
  <c r="N78" i="92"/>
  <c r="M78" i="92"/>
  <c r="L78" i="92"/>
  <c r="K78" i="92"/>
  <c r="AF77" i="92"/>
  <c r="AE77" i="92"/>
  <c r="AD77" i="92"/>
  <c r="AC77" i="92"/>
  <c r="AB77" i="92"/>
  <c r="AA77" i="92"/>
  <c r="Z77" i="92"/>
  <c r="Y77" i="92"/>
  <c r="V77" i="92"/>
  <c r="W77" i="92"/>
  <c r="X77" i="92"/>
  <c r="S77" i="92"/>
  <c r="R77" i="92"/>
  <c r="Q77" i="92"/>
  <c r="P77" i="92"/>
  <c r="O77" i="92"/>
  <c r="N77" i="92"/>
  <c r="M77" i="92"/>
  <c r="L77" i="92"/>
  <c r="K77" i="92"/>
  <c r="B77" i="92"/>
  <c r="AF76" i="92"/>
  <c r="AE76" i="92"/>
  <c r="AD76" i="92"/>
  <c r="AC76" i="92"/>
  <c r="AB76" i="92"/>
  <c r="AA76" i="92"/>
  <c r="Z76" i="92"/>
  <c r="Y76" i="92"/>
  <c r="V76" i="92"/>
  <c r="W76" i="92"/>
  <c r="X76" i="92"/>
  <c r="S76" i="92"/>
  <c r="R76" i="92"/>
  <c r="Q76" i="92"/>
  <c r="P76" i="92"/>
  <c r="O76" i="92"/>
  <c r="N76" i="92"/>
  <c r="M76" i="92"/>
  <c r="L76" i="92"/>
  <c r="K76" i="92"/>
  <c r="G68" i="92"/>
  <c r="C54" i="92"/>
  <c r="C73" i="92"/>
  <c r="C55" i="92"/>
  <c r="C74" i="92"/>
  <c r="D73" i="92"/>
  <c r="H53" i="92"/>
  <c r="E72" i="92"/>
  <c r="F72" i="92"/>
  <c r="H54" i="92"/>
  <c r="E73" i="92"/>
  <c r="F73" i="92"/>
  <c r="B76" i="92"/>
  <c r="AF75" i="92"/>
  <c r="AE75" i="92"/>
  <c r="AD75" i="92"/>
  <c r="AC75" i="92"/>
  <c r="AB75" i="92"/>
  <c r="AA75" i="92"/>
  <c r="Z75" i="92"/>
  <c r="Y75" i="92"/>
  <c r="V75" i="92"/>
  <c r="W75" i="92"/>
  <c r="X75" i="92"/>
  <c r="S75" i="92"/>
  <c r="R75" i="92"/>
  <c r="Q75" i="92"/>
  <c r="P75" i="92"/>
  <c r="O75" i="92"/>
  <c r="N75" i="92"/>
  <c r="M75" i="92"/>
  <c r="L75" i="92"/>
  <c r="K75" i="92"/>
  <c r="B75" i="92"/>
  <c r="AF74" i="92"/>
  <c r="AE74" i="92"/>
  <c r="AD74" i="92"/>
  <c r="AC74" i="92"/>
  <c r="AB74" i="92"/>
  <c r="AA74" i="92"/>
  <c r="Z74" i="92"/>
  <c r="Y74" i="92"/>
  <c r="V74" i="92"/>
  <c r="W74" i="92"/>
  <c r="X74" i="92"/>
  <c r="S74" i="92"/>
  <c r="R74" i="92"/>
  <c r="Q74" i="92"/>
  <c r="P74" i="92"/>
  <c r="O74" i="92"/>
  <c r="N74" i="92"/>
  <c r="M74" i="92"/>
  <c r="L74" i="92"/>
  <c r="K74" i="92"/>
  <c r="H55" i="92"/>
  <c r="E74" i="92"/>
  <c r="B55" i="92"/>
  <c r="B74" i="92"/>
  <c r="AF73" i="92"/>
  <c r="AE73" i="92"/>
  <c r="AD73" i="92"/>
  <c r="AC73" i="92"/>
  <c r="AB73" i="92"/>
  <c r="AA73" i="92"/>
  <c r="Z73" i="92"/>
  <c r="Y73" i="92"/>
  <c r="V73" i="92"/>
  <c r="W73" i="92"/>
  <c r="X73" i="92"/>
  <c r="S73" i="92"/>
  <c r="R73" i="92"/>
  <c r="Q73" i="92"/>
  <c r="P73" i="92"/>
  <c r="O73" i="92"/>
  <c r="N73" i="92"/>
  <c r="M73" i="92"/>
  <c r="L73" i="92"/>
  <c r="K73" i="92"/>
  <c r="B54" i="92"/>
  <c r="B73" i="92"/>
  <c r="AF72" i="92"/>
  <c r="AE72" i="92"/>
  <c r="AD72" i="92"/>
  <c r="AC72" i="92"/>
  <c r="AB72" i="92"/>
  <c r="AA72" i="92"/>
  <c r="Z72" i="92"/>
  <c r="Y72" i="92"/>
  <c r="V72" i="92"/>
  <c r="W72" i="92"/>
  <c r="X72" i="92"/>
  <c r="S72" i="92"/>
  <c r="R72" i="92"/>
  <c r="Q72" i="92"/>
  <c r="P72" i="92"/>
  <c r="O72" i="92"/>
  <c r="N72" i="92"/>
  <c r="M72" i="92"/>
  <c r="L72" i="92"/>
  <c r="K72" i="92"/>
  <c r="C53" i="92"/>
  <c r="C72" i="92"/>
  <c r="D72" i="92"/>
  <c r="B53" i="92"/>
  <c r="B72" i="92"/>
  <c r="AF71" i="92"/>
  <c r="AE71" i="92"/>
  <c r="AD71" i="92"/>
  <c r="AC71" i="92"/>
  <c r="AB71" i="92"/>
  <c r="AA71" i="92"/>
  <c r="Z71" i="92"/>
  <c r="Y71" i="92"/>
  <c r="V71" i="92"/>
  <c r="W71" i="92"/>
  <c r="X71" i="92"/>
  <c r="S71" i="92"/>
  <c r="R71" i="92"/>
  <c r="Q71" i="92"/>
  <c r="P71" i="92"/>
  <c r="O71" i="92"/>
  <c r="N71" i="92"/>
  <c r="M71" i="92"/>
  <c r="L71" i="92"/>
  <c r="K71" i="92"/>
  <c r="AF70" i="92"/>
  <c r="AE70" i="92"/>
  <c r="AD70" i="92"/>
  <c r="AC70" i="92"/>
  <c r="AB70" i="92"/>
  <c r="AA70" i="92"/>
  <c r="Z70" i="92"/>
  <c r="Y70" i="92"/>
  <c r="V70" i="92"/>
  <c r="W70" i="92"/>
  <c r="X70" i="92"/>
  <c r="S70" i="92"/>
  <c r="R70" i="92"/>
  <c r="Q70" i="92"/>
  <c r="P70" i="92"/>
  <c r="O70" i="92"/>
  <c r="N70" i="92"/>
  <c r="M70" i="92"/>
  <c r="L70" i="92"/>
  <c r="K70" i="92"/>
  <c r="G66" i="92"/>
  <c r="AF69" i="92"/>
  <c r="AE69" i="92"/>
  <c r="AD69" i="92"/>
  <c r="AC69" i="92"/>
  <c r="AB69" i="92"/>
  <c r="AA69" i="92"/>
  <c r="Z69" i="92"/>
  <c r="Y69" i="92"/>
  <c r="V69" i="92"/>
  <c r="W69" i="92"/>
  <c r="X69" i="92"/>
  <c r="S69" i="92"/>
  <c r="R69" i="92"/>
  <c r="Q69" i="92"/>
  <c r="P69" i="92"/>
  <c r="O69" i="92"/>
  <c r="N69" i="92"/>
  <c r="M69" i="92"/>
  <c r="L69" i="92"/>
  <c r="K69" i="92"/>
  <c r="AF68" i="92"/>
  <c r="AE68" i="92"/>
  <c r="AD68" i="92"/>
  <c r="AC68" i="92"/>
  <c r="AB68" i="92"/>
  <c r="AA68" i="92"/>
  <c r="Z68" i="92"/>
  <c r="Y68" i="92"/>
  <c r="V68" i="92"/>
  <c r="W68" i="92"/>
  <c r="X68" i="92"/>
  <c r="S68" i="92"/>
  <c r="R68" i="92"/>
  <c r="Q68" i="92"/>
  <c r="P68" i="92"/>
  <c r="O68" i="92"/>
  <c r="N68" i="92"/>
  <c r="M68" i="92"/>
  <c r="L68" i="92"/>
  <c r="K68" i="92"/>
  <c r="AF67" i="92"/>
  <c r="AE67" i="92"/>
  <c r="AD67" i="92"/>
  <c r="AC67" i="92"/>
  <c r="AB67" i="92"/>
  <c r="AA67" i="92"/>
  <c r="Z67" i="92"/>
  <c r="Y67" i="92"/>
  <c r="V67" i="92"/>
  <c r="W67" i="92"/>
  <c r="X67" i="92"/>
  <c r="S67" i="92"/>
  <c r="R67" i="92"/>
  <c r="Q67" i="92"/>
  <c r="P67" i="92"/>
  <c r="O67" i="92"/>
  <c r="N67" i="92"/>
  <c r="M67" i="92"/>
  <c r="L67" i="92"/>
  <c r="K67" i="92"/>
  <c r="G53" i="92"/>
  <c r="C56" i="92"/>
  <c r="B56" i="92"/>
  <c r="E56" i="92"/>
  <c r="G56" i="92"/>
  <c r="C58" i="92"/>
  <c r="B58" i="92"/>
  <c r="C61" i="92"/>
  <c r="B61" i="92"/>
  <c r="E57" i="92"/>
  <c r="G57" i="92"/>
  <c r="E58" i="92"/>
  <c r="G58" i="92"/>
  <c r="E59" i="92"/>
  <c r="G59" i="92"/>
  <c r="E60" i="92"/>
  <c r="G60" i="92"/>
  <c r="E61" i="92"/>
  <c r="G61" i="92"/>
  <c r="F53" i="92"/>
  <c r="B62" i="92"/>
  <c r="B63" i="92"/>
  <c r="B64" i="92"/>
  <c r="F54" i="92"/>
  <c r="F55" i="92"/>
  <c r="H66" i="92"/>
  <c r="H67" i="92"/>
  <c r="G67" i="92"/>
  <c r="B65" i="92"/>
  <c r="B66" i="92"/>
  <c r="F65" i="92"/>
  <c r="F66" i="92"/>
  <c r="F67" i="92"/>
  <c r="B67" i="92"/>
  <c r="AF66" i="92"/>
  <c r="AE66" i="92"/>
  <c r="AD66" i="92"/>
  <c r="AC66" i="92"/>
  <c r="AB66" i="92"/>
  <c r="AA66" i="92"/>
  <c r="Z66" i="92"/>
  <c r="Y66" i="92"/>
  <c r="V66" i="92"/>
  <c r="W66" i="92"/>
  <c r="X66" i="92"/>
  <c r="S66" i="92"/>
  <c r="R66" i="92"/>
  <c r="Q66" i="92"/>
  <c r="P66" i="92"/>
  <c r="O66" i="92"/>
  <c r="N66" i="92"/>
  <c r="M66" i="92"/>
  <c r="L66" i="92"/>
  <c r="K66" i="92"/>
  <c r="C66" i="92"/>
  <c r="AF65" i="92"/>
  <c r="AE65" i="92"/>
  <c r="AD65" i="92"/>
  <c r="AC65" i="92"/>
  <c r="AB65" i="92"/>
  <c r="AA65" i="92"/>
  <c r="Z65" i="92"/>
  <c r="Y65" i="92"/>
  <c r="V65" i="92"/>
  <c r="W65" i="92"/>
  <c r="X65" i="92"/>
  <c r="S65" i="92"/>
  <c r="R65" i="92"/>
  <c r="Q65" i="92"/>
  <c r="P65" i="92"/>
  <c r="O65" i="92"/>
  <c r="N65" i="92"/>
  <c r="M65" i="92"/>
  <c r="L65" i="92"/>
  <c r="K65" i="92"/>
  <c r="H65" i="92"/>
  <c r="G65" i="92"/>
  <c r="C65" i="92"/>
  <c r="AF64" i="92"/>
  <c r="AE64" i="92"/>
  <c r="AD64" i="92"/>
  <c r="AC64" i="92"/>
  <c r="AB64" i="92"/>
  <c r="AA64" i="92"/>
  <c r="Z64" i="92"/>
  <c r="Y64" i="92"/>
  <c r="V64" i="92"/>
  <c r="W64" i="92"/>
  <c r="X64" i="92"/>
  <c r="S64" i="92"/>
  <c r="R64" i="92"/>
  <c r="Q64" i="92"/>
  <c r="P64" i="92"/>
  <c r="O64" i="92"/>
  <c r="N64" i="92"/>
  <c r="M64" i="92"/>
  <c r="L64" i="92"/>
  <c r="K64" i="92"/>
  <c r="G64" i="92"/>
  <c r="E64" i="92"/>
  <c r="C64" i="92"/>
  <c r="AF63" i="92"/>
  <c r="AE63" i="92"/>
  <c r="AD63" i="92"/>
  <c r="AC63" i="92"/>
  <c r="AB63" i="92"/>
  <c r="AA63" i="92"/>
  <c r="Z63" i="92"/>
  <c r="Y63" i="92"/>
  <c r="V63" i="92"/>
  <c r="W63" i="92"/>
  <c r="X63" i="92"/>
  <c r="S63" i="92"/>
  <c r="R63" i="92"/>
  <c r="Q63" i="92"/>
  <c r="P63" i="92"/>
  <c r="O63" i="92"/>
  <c r="N63" i="92"/>
  <c r="M63" i="92"/>
  <c r="L63" i="92"/>
  <c r="K63" i="92"/>
  <c r="D53" i="92"/>
  <c r="E53" i="92"/>
  <c r="D54" i="92"/>
  <c r="E54" i="92"/>
  <c r="D55" i="92"/>
  <c r="E55" i="92"/>
  <c r="D63" i="92"/>
  <c r="C63" i="92"/>
  <c r="AF62" i="92"/>
  <c r="AE62" i="92"/>
  <c r="AD62" i="92"/>
  <c r="AC62" i="92"/>
  <c r="AB62" i="92"/>
  <c r="AA62" i="92"/>
  <c r="Z62" i="92"/>
  <c r="Y62" i="92"/>
  <c r="V62" i="92"/>
  <c r="W62" i="92"/>
  <c r="X62" i="92"/>
  <c r="S62" i="92"/>
  <c r="R62" i="92"/>
  <c r="Q62" i="92"/>
  <c r="P62" i="92"/>
  <c r="O62" i="92"/>
  <c r="N62" i="92"/>
  <c r="M62" i="92"/>
  <c r="L62" i="92"/>
  <c r="K62" i="92"/>
  <c r="AF61" i="92"/>
  <c r="AE61" i="92"/>
  <c r="AD61" i="92"/>
  <c r="AC61" i="92"/>
  <c r="AB61" i="92"/>
  <c r="AA61" i="92"/>
  <c r="Z61" i="92"/>
  <c r="Y61" i="92"/>
  <c r="V61" i="92"/>
  <c r="W61" i="92"/>
  <c r="X61" i="92"/>
  <c r="S61" i="92"/>
  <c r="R61" i="92"/>
  <c r="Q61" i="92"/>
  <c r="P61" i="92"/>
  <c r="O61" i="92"/>
  <c r="N61" i="92"/>
  <c r="M61" i="92"/>
  <c r="L61" i="92"/>
  <c r="K61" i="92"/>
  <c r="H61" i="92"/>
  <c r="AF60" i="92"/>
  <c r="AE60" i="92"/>
  <c r="AD60" i="92"/>
  <c r="AC60" i="92"/>
  <c r="AB60" i="92"/>
  <c r="AA60" i="92"/>
  <c r="Z60" i="92"/>
  <c r="Y60" i="92"/>
  <c r="V60" i="92"/>
  <c r="W60" i="92"/>
  <c r="X60" i="92"/>
  <c r="S60" i="92"/>
  <c r="R60" i="92"/>
  <c r="Q60" i="92"/>
  <c r="P60" i="92"/>
  <c r="O60" i="92"/>
  <c r="N60" i="92"/>
  <c r="M60" i="92"/>
  <c r="L60" i="92"/>
  <c r="K60" i="92"/>
  <c r="H60" i="92"/>
  <c r="AF59" i="92"/>
  <c r="AE59" i="92"/>
  <c r="AD59" i="92"/>
  <c r="AC59" i="92"/>
  <c r="AB59" i="92"/>
  <c r="AA59" i="92"/>
  <c r="Z59" i="92"/>
  <c r="Y59" i="92"/>
  <c r="V59" i="92"/>
  <c r="W59" i="92"/>
  <c r="X59" i="92"/>
  <c r="S59" i="92"/>
  <c r="R59" i="92"/>
  <c r="Q59" i="92"/>
  <c r="P59" i="92"/>
  <c r="O59" i="92"/>
  <c r="N59" i="92"/>
  <c r="M59" i="92"/>
  <c r="L59" i="92"/>
  <c r="K59" i="92"/>
  <c r="H59" i="92"/>
  <c r="AF58" i="92"/>
  <c r="AE58" i="92"/>
  <c r="AD58" i="92"/>
  <c r="AC58" i="92"/>
  <c r="AB58" i="92"/>
  <c r="AA58" i="92"/>
  <c r="Z58" i="92"/>
  <c r="Y58" i="92"/>
  <c r="V58" i="92"/>
  <c r="W58" i="92"/>
  <c r="X58" i="92"/>
  <c r="S58" i="92"/>
  <c r="R58" i="92"/>
  <c r="Q58" i="92"/>
  <c r="P58" i="92"/>
  <c r="O58" i="92"/>
  <c r="N58" i="92"/>
  <c r="M58" i="92"/>
  <c r="L58" i="92"/>
  <c r="K58" i="92"/>
  <c r="H58" i="92"/>
  <c r="AF57" i="92"/>
  <c r="AE57" i="92"/>
  <c r="AD57" i="92"/>
  <c r="AC57" i="92"/>
  <c r="AB57" i="92"/>
  <c r="AA57" i="92"/>
  <c r="Z57" i="92"/>
  <c r="Y57" i="92"/>
  <c r="V57" i="92"/>
  <c r="W57" i="92"/>
  <c r="X57" i="92"/>
  <c r="S57" i="92"/>
  <c r="R57" i="92"/>
  <c r="Q57" i="92"/>
  <c r="P57" i="92"/>
  <c r="O57" i="92"/>
  <c r="N57" i="92"/>
  <c r="M57" i="92"/>
  <c r="L57" i="92"/>
  <c r="K57" i="92"/>
  <c r="H57" i="92"/>
  <c r="AF56" i="92"/>
  <c r="AE56" i="92"/>
  <c r="AD56" i="92"/>
  <c r="AC56" i="92"/>
  <c r="AB56" i="92"/>
  <c r="AA56" i="92"/>
  <c r="Z56" i="92"/>
  <c r="Y56" i="92"/>
  <c r="V56" i="92"/>
  <c r="W56" i="92"/>
  <c r="X56" i="92"/>
  <c r="S56" i="92"/>
  <c r="R56" i="92"/>
  <c r="Q56" i="92"/>
  <c r="P56" i="92"/>
  <c r="O56" i="92"/>
  <c r="N56" i="92"/>
  <c r="M56" i="92"/>
  <c r="L56" i="92"/>
  <c r="K56" i="92"/>
  <c r="H56" i="92"/>
  <c r="AF55" i="92"/>
  <c r="AE55" i="92"/>
  <c r="AD55" i="92"/>
  <c r="AC55" i="92"/>
  <c r="AB55" i="92"/>
  <c r="AA55" i="92"/>
  <c r="Z55" i="92"/>
  <c r="Y55" i="92"/>
  <c r="V55" i="92"/>
  <c r="W55" i="92"/>
  <c r="X55" i="92"/>
  <c r="S55" i="92"/>
  <c r="R55" i="92"/>
  <c r="Q55" i="92"/>
  <c r="P55" i="92"/>
  <c r="O55" i="92"/>
  <c r="N55" i="92"/>
  <c r="M55" i="92"/>
  <c r="L55" i="92"/>
  <c r="K55" i="92"/>
  <c r="AF54" i="92"/>
  <c r="AE54" i="92"/>
  <c r="AD54" i="92"/>
  <c r="AC54" i="92"/>
  <c r="AB54" i="92"/>
  <c r="AA54" i="92"/>
  <c r="Z54" i="92"/>
  <c r="Y54" i="92"/>
  <c r="V54" i="92"/>
  <c r="W54" i="92"/>
  <c r="X54" i="92"/>
  <c r="S54" i="92"/>
  <c r="R54" i="92"/>
  <c r="Q54" i="92"/>
  <c r="P54" i="92"/>
  <c r="O54" i="92"/>
  <c r="N54" i="92"/>
  <c r="M54" i="92"/>
  <c r="L54" i="92"/>
  <c r="K54" i="92"/>
  <c r="AF53" i="92"/>
  <c r="AE53" i="92"/>
  <c r="AD53" i="92"/>
  <c r="AC53" i="92"/>
  <c r="AB53" i="92"/>
  <c r="AA53" i="92"/>
  <c r="Z53" i="92"/>
  <c r="Y53" i="92"/>
  <c r="V53" i="92"/>
  <c r="W53" i="92"/>
  <c r="X53" i="92"/>
  <c r="S53" i="92"/>
  <c r="R53" i="92"/>
  <c r="Q53" i="92"/>
  <c r="P53" i="92"/>
  <c r="O53" i="92"/>
  <c r="N53" i="92"/>
  <c r="M53" i="92"/>
  <c r="L53" i="92"/>
  <c r="K53" i="92"/>
  <c r="Y52" i="92"/>
  <c r="Z52" i="92"/>
  <c r="AA52" i="92"/>
  <c r="AB52" i="92"/>
  <c r="AC52" i="92"/>
  <c r="AD52" i="92"/>
  <c r="AE52" i="92"/>
  <c r="AF52" i="92"/>
  <c r="V52" i="92"/>
  <c r="W52" i="92"/>
  <c r="X52" i="92"/>
  <c r="AG52" i="92"/>
  <c r="S52" i="92"/>
  <c r="R52" i="92"/>
  <c r="Q52" i="92"/>
  <c r="P52" i="92"/>
  <c r="O52" i="92"/>
  <c r="N52" i="92"/>
  <c r="M52" i="92"/>
  <c r="L52" i="92"/>
  <c r="K52" i="92"/>
  <c r="B51" i="92"/>
  <c r="A51" i="91"/>
  <c r="B101" i="91"/>
  <c r="B96" i="91"/>
  <c r="B97" i="91"/>
  <c r="B98" i="91"/>
  <c r="B99" i="91"/>
  <c r="B100" i="91"/>
  <c r="D101" i="91"/>
  <c r="E101" i="91"/>
  <c r="B94" i="91"/>
  <c r="C101" i="91"/>
  <c r="F101" i="91"/>
  <c r="D100" i="91"/>
  <c r="E100" i="91"/>
  <c r="C100" i="91"/>
  <c r="F100" i="91"/>
  <c r="D99" i="91"/>
  <c r="E99" i="91"/>
  <c r="C59" i="91"/>
  <c r="B59" i="91"/>
  <c r="C99" i="91"/>
  <c r="F99" i="91"/>
  <c r="D98" i="91"/>
  <c r="E98" i="91"/>
  <c r="C98" i="91"/>
  <c r="F98" i="91"/>
  <c r="D97" i="91"/>
  <c r="E97" i="91"/>
  <c r="C97" i="91"/>
  <c r="F97" i="91"/>
  <c r="D96" i="91"/>
  <c r="E96" i="91"/>
  <c r="B55" i="91"/>
  <c r="C96" i="91"/>
  <c r="F96" i="91"/>
  <c r="G96" i="91"/>
  <c r="B95" i="91"/>
  <c r="C77" i="91"/>
  <c r="E77" i="91"/>
  <c r="F77" i="91"/>
  <c r="G77" i="91"/>
  <c r="D77" i="91"/>
  <c r="B79" i="91"/>
  <c r="H77" i="91"/>
  <c r="B78" i="91"/>
  <c r="C78" i="91"/>
  <c r="C79" i="91"/>
  <c r="D79" i="91"/>
  <c r="D80" i="91"/>
  <c r="B81" i="91"/>
  <c r="B80" i="91"/>
  <c r="C80" i="91"/>
  <c r="C81" i="91"/>
  <c r="D81" i="91"/>
  <c r="B83" i="91"/>
  <c r="B82" i="91"/>
  <c r="C82" i="91"/>
  <c r="C83" i="91"/>
  <c r="D83" i="91"/>
  <c r="B85" i="91"/>
  <c r="B84" i="91"/>
  <c r="C84" i="91"/>
  <c r="C85" i="91"/>
  <c r="D85" i="91"/>
  <c r="B87" i="91"/>
  <c r="B86" i="91"/>
  <c r="C86" i="91"/>
  <c r="C87" i="91"/>
  <c r="D87" i="91"/>
  <c r="D92" i="91"/>
  <c r="B89" i="91"/>
  <c r="B88" i="91"/>
  <c r="C88" i="91"/>
  <c r="C89" i="91"/>
  <c r="D89" i="91"/>
  <c r="B91" i="91"/>
  <c r="B90" i="91"/>
  <c r="C90" i="91"/>
  <c r="C91" i="91"/>
  <c r="D91" i="91"/>
  <c r="E92" i="91"/>
  <c r="C92" i="91"/>
  <c r="F92" i="91"/>
  <c r="S91" i="91"/>
  <c r="R91" i="91"/>
  <c r="Q91" i="91"/>
  <c r="P91" i="91"/>
  <c r="O91" i="91"/>
  <c r="N91" i="91"/>
  <c r="M91" i="91"/>
  <c r="L91" i="91"/>
  <c r="K91" i="91"/>
  <c r="H91" i="91"/>
  <c r="G91" i="91"/>
  <c r="S90" i="91"/>
  <c r="R90" i="91"/>
  <c r="Q90" i="91"/>
  <c r="P90" i="91"/>
  <c r="O90" i="91"/>
  <c r="N90" i="91"/>
  <c r="M90" i="91"/>
  <c r="L90" i="91"/>
  <c r="K90" i="91"/>
  <c r="S89" i="91"/>
  <c r="R89" i="91"/>
  <c r="Q89" i="91"/>
  <c r="P89" i="91"/>
  <c r="O89" i="91"/>
  <c r="N89" i="91"/>
  <c r="M89" i="91"/>
  <c r="L89" i="91"/>
  <c r="K89" i="91"/>
  <c r="H89" i="91"/>
  <c r="H88" i="91"/>
  <c r="G89" i="91"/>
  <c r="S88" i="91"/>
  <c r="R88" i="91"/>
  <c r="Q88" i="91"/>
  <c r="P88" i="91"/>
  <c r="O88" i="91"/>
  <c r="N88" i="91"/>
  <c r="M88" i="91"/>
  <c r="L88" i="91"/>
  <c r="K88" i="91"/>
  <c r="S87" i="91"/>
  <c r="R87" i="91"/>
  <c r="Q87" i="91"/>
  <c r="P87" i="91"/>
  <c r="O87" i="91"/>
  <c r="N87" i="91"/>
  <c r="M87" i="91"/>
  <c r="L87" i="91"/>
  <c r="K87" i="91"/>
  <c r="H87" i="91"/>
  <c r="G87" i="91"/>
  <c r="S86" i="91"/>
  <c r="R86" i="91"/>
  <c r="Q86" i="91"/>
  <c r="P86" i="91"/>
  <c r="O86" i="91"/>
  <c r="N86" i="91"/>
  <c r="M86" i="91"/>
  <c r="L86" i="91"/>
  <c r="K86" i="91"/>
  <c r="S85" i="91"/>
  <c r="R85" i="91"/>
  <c r="Q85" i="91"/>
  <c r="P85" i="91"/>
  <c r="O85" i="91"/>
  <c r="N85" i="91"/>
  <c r="M85" i="91"/>
  <c r="L85" i="91"/>
  <c r="K85" i="91"/>
  <c r="H85" i="91"/>
  <c r="E85" i="91"/>
  <c r="G85" i="91"/>
  <c r="S84" i="91"/>
  <c r="R84" i="91"/>
  <c r="Q84" i="91"/>
  <c r="P84" i="91"/>
  <c r="O84" i="91"/>
  <c r="N84" i="91"/>
  <c r="M84" i="91"/>
  <c r="L84" i="91"/>
  <c r="K84" i="91"/>
  <c r="S83" i="91"/>
  <c r="R83" i="91"/>
  <c r="Q83" i="91"/>
  <c r="P83" i="91"/>
  <c r="O83" i="91"/>
  <c r="N83" i="91"/>
  <c r="M83" i="91"/>
  <c r="L83" i="91"/>
  <c r="K83" i="91"/>
  <c r="H83" i="91"/>
  <c r="G83" i="91"/>
  <c r="S82" i="91"/>
  <c r="R82" i="91"/>
  <c r="Q82" i="91"/>
  <c r="P82" i="91"/>
  <c r="O82" i="91"/>
  <c r="N82" i="91"/>
  <c r="M82" i="91"/>
  <c r="L82" i="91"/>
  <c r="K82" i="91"/>
  <c r="S81" i="91"/>
  <c r="R81" i="91"/>
  <c r="Q81" i="91"/>
  <c r="P81" i="91"/>
  <c r="O81" i="91"/>
  <c r="N81" i="91"/>
  <c r="M81" i="91"/>
  <c r="L81" i="91"/>
  <c r="K81" i="91"/>
  <c r="H81" i="91"/>
  <c r="G81" i="91"/>
  <c r="H63" i="91"/>
  <c r="AF80" i="91"/>
  <c r="AE80" i="91"/>
  <c r="AD80" i="91"/>
  <c r="AC80" i="91"/>
  <c r="AB80" i="91"/>
  <c r="AA80" i="91"/>
  <c r="Z80" i="91"/>
  <c r="Y80" i="91"/>
  <c r="V80" i="91"/>
  <c r="W80" i="91"/>
  <c r="X80" i="91"/>
  <c r="S80" i="91"/>
  <c r="R80" i="91"/>
  <c r="Q80" i="91"/>
  <c r="P80" i="91"/>
  <c r="O80" i="91"/>
  <c r="N80" i="91"/>
  <c r="M80" i="91"/>
  <c r="L80" i="91"/>
  <c r="K80" i="91"/>
  <c r="AF79" i="91"/>
  <c r="AE79" i="91"/>
  <c r="AD79" i="91"/>
  <c r="AC79" i="91"/>
  <c r="AB79" i="91"/>
  <c r="AA79" i="91"/>
  <c r="Z79" i="91"/>
  <c r="Y79" i="91"/>
  <c r="V79" i="91"/>
  <c r="W79" i="91"/>
  <c r="X79" i="91"/>
  <c r="S79" i="91"/>
  <c r="R79" i="91"/>
  <c r="Q79" i="91"/>
  <c r="P79" i="91"/>
  <c r="O79" i="91"/>
  <c r="N79" i="91"/>
  <c r="M79" i="91"/>
  <c r="L79" i="91"/>
  <c r="K79" i="91"/>
  <c r="H79" i="91"/>
  <c r="G79" i="91"/>
  <c r="AF78" i="91"/>
  <c r="AE78" i="91"/>
  <c r="AD78" i="91"/>
  <c r="AC78" i="91"/>
  <c r="AB78" i="91"/>
  <c r="AA78" i="91"/>
  <c r="Z78" i="91"/>
  <c r="Y78" i="91"/>
  <c r="V78" i="91"/>
  <c r="W78" i="91"/>
  <c r="X78" i="91"/>
  <c r="S78" i="91"/>
  <c r="R78" i="91"/>
  <c r="Q78" i="91"/>
  <c r="P78" i="91"/>
  <c r="O78" i="91"/>
  <c r="N78" i="91"/>
  <c r="M78" i="91"/>
  <c r="L78" i="91"/>
  <c r="K78" i="91"/>
  <c r="AF77" i="91"/>
  <c r="AE77" i="91"/>
  <c r="AD77" i="91"/>
  <c r="AC77" i="91"/>
  <c r="AB77" i="91"/>
  <c r="AA77" i="91"/>
  <c r="Z77" i="91"/>
  <c r="Y77" i="91"/>
  <c r="V77" i="91"/>
  <c r="W77" i="91"/>
  <c r="X77" i="91"/>
  <c r="S77" i="91"/>
  <c r="R77" i="91"/>
  <c r="Q77" i="91"/>
  <c r="P77" i="91"/>
  <c r="O77" i="91"/>
  <c r="N77" i="91"/>
  <c r="M77" i="91"/>
  <c r="L77" i="91"/>
  <c r="K77" i="91"/>
  <c r="B77" i="91"/>
  <c r="AF76" i="91"/>
  <c r="AE76" i="91"/>
  <c r="AD76" i="91"/>
  <c r="AC76" i="91"/>
  <c r="AB76" i="91"/>
  <c r="AA76" i="91"/>
  <c r="Z76" i="91"/>
  <c r="Y76" i="91"/>
  <c r="V76" i="91"/>
  <c r="W76" i="91"/>
  <c r="X76" i="91"/>
  <c r="S76" i="91"/>
  <c r="R76" i="91"/>
  <c r="Q76" i="91"/>
  <c r="P76" i="91"/>
  <c r="O76" i="91"/>
  <c r="N76" i="91"/>
  <c r="M76" i="91"/>
  <c r="L76" i="91"/>
  <c r="K76" i="91"/>
  <c r="G68" i="91"/>
  <c r="C54" i="91"/>
  <c r="C73" i="91"/>
  <c r="C55" i="91"/>
  <c r="C74" i="91"/>
  <c r="D73" i="91"/>
  <c r="H53" i="91"/>
  <c r="E72" i="91"/>
  <c r="F72" i="91"/>
  <c r="H54" i="91"/>
  <c r="E73" i="91"/>
  <c r="F73" i="91"/>
  <c r="B76" i="91"/>
  <c r="AF75" i="91"/>
  <c r="AE75" i="91"/>
  <c r="AD75" i="91"/>
  <c r="AC75" i="91"/>
  <c r="AB75" i="91"/>
  <c r="AA75" i="91"/>
  <c r="Z75" i="91"/>
  <c r="Y75" i="91"/>
  <c r="V75" i="91"/>
  <c r="W75" i="91"/>
  <c r="X75" i="91"/>
  <c r="S75" i="91"/>
  <c r="R75" i="91"/>
  <c r="Q75" i="91"/>
  <c r="P75" i="91"/>
  <c r="O75" i="91"/>
  <c r="N75" i="91"/>
  <c r="M75" i="91"/>
  <c r="L75" i="91"/>
  <c r="K75" i="91"/>
  <c r="B75" i="91"/>
  <c r="AF74" i="91"/>
  <c r="AE74" i="91"/>
  <c r="AD74" i="91"/>
  <c r="AC74" i="91"/>
  <c r="AB74" i="91"/>
  <c r="AA74" i="91"/>
  <c r="Z74" i="91"/>
  <c r="Y74" i="91"/>
  <c r="V74" i="91"/>
  <c r="W74" i="91"/>
  <c r="X74" i="91"/>
  <c r="S74" i="91"/>
  <c r="R74" i="91"/>
  <c r="Q74" i="91"/>
  <c r="P74" i="91"/>
  <c r="O74" i="91"/>
  <c r="N74" i="91"/>
  <c r="M74" i="91"/>
  <c r="L74" i="91"/>
  <c r="K74" i="91"/>
  <c r="H55" i="91"/>
  <c r="E74" i="91"/>
  <c r="B74" i="91"/>
  <c r="AF73" i="91"/>
  <c r="AE73" i="91"/>
  <c r="AD73" i="91"/>
  <c r="AC73" i="91"/>
  <c r="AB73" i="91"/>
  <c r="AA73" i="91"/>
  <c r="Z73" i="91"/>
  <c r="Y73" i="91"/>
  <c r="V73" i="91"/>
  <c r="W73" i="91"/>
  <c r="X73" i="91"/>
  <c r="S73" i="91"/>
  <c r="R73" i="91"/>
  <c r="Q73" i="91"/>
  <c r="P73" i="91"/>
  <c r="O73" i="91"/>
  <c r="N73" i="91"/>
  <c r="M73" i="91"/>
  <c r="L73" i="91"/>
  <c r="K73" i="91"/>
  <c r="B54" i="91"/>
  <c r="B73" i="91"/>
  <c r="AF72" i="91"/>
  <c r="AE72" i="91"/>
  <c r="AD72" i="91"/>
  <c r="AC72" i="91"/>
  <c r="AB72" i="91"/>
  <c r="AA72" i="91"/>
  <c r="Z72" i="91"/>
  <c r="Y72" i="91"/>
  <c r="V72" i="91"/>
  <c r="W72" i="91"/>
  <c r="X72" i="91"/>
  <c r="S72" i="91"/>
  <c r="R72" i="91"/>
  <c r="Q72" i="91"/>
  <c r="P72" i="91"/>
  <c r="O72" i="91"/>
  <c r="N72" i="91"/>
  <c r="M72" i="91"/>
  <c r="L72" i="91"/>
  <c r="K72" i="91"/>
  <c r="C53" i="91"/>
  <c r="C72" i="91"/>
  <c r="D72" i="91"/>
  <c r="B53" i="91"/>
  <c r="B72" i="91"/>
  <c r="AF71" i="91"/>
  <c r="AE71" i="91"/>
  <c r="AD71" i="91"/>
  <c r="AC71" i="91"/>
  <c r="AB71" i="91"/>
  <c r="AA71" i="91"/>
  <c r="Z71" i="91"/>
  <c r="Y71" i="91"/>
  <c r="V71" i="91"/>
  <c r="W71" i="91"/>
  <c r="X71" i="91"/>
  <c r="S71" i="91"/>
  <c r="R71" i="91"/>
  <c r="Q71" i="91"/>
  <c r="P71" i="91"/>
  <c r="O71" i="91"/>
  <c r="N71" i="91"/>
  <c r="M71" i="91"/>
  <c r="L71" i="91"/>
  <c r="K71" i="91"/>
  <c r="AF70" i="91"/>
  <c r="AE70" i="91"/>
  <c r="AD70" i="91"/>
  <c r="AC70" i="91"/>
  <c r="AB70" i="91"/>
  <c r="AA70" i="91"/>
  <c r="Z70" i="91"/>
  <c r="Y70" i="91"/>
  <c r="V70" i="91"/>
  <c r="W70" i="91"/>
  <c r="X70" i="91"/>
  <c r="S70" i="91"/>
  <c r="R70" i="91"/>
  <c r="Q70" i="91"/>
  <c r="P70" i="91"/>
  <c r="O70" i="91"/>
  <c r="N70" i="91"/>
  <c r="M70" i="91"/>
  <c r="L70" i="91"/>
  <c r="K70" i="91"/>
  <c r="G66" i="91"/>
  <c r="AF69" i="91"/>
  <c r="AE69" i="91"/>
  <c r="AD69" i="91"/>
  <c r="AC69" i="91"/>
  <c r="AB69" i="91"/>
  <c r="AA69" i="91"/>
  <c r="Z69" i="91"/>
  <c r="Y69" i="91"/>
  <c r="V69" i="91"/>
  <c r="W69" i="91"/>
  <c r="X69" i="91"/>
  <c r="S69" i="91"/>
  <c r="R69" i="91"/>
  <c r="Q69" i="91"/>
  <c r="P69" i="91"/>
  <c r="O69" i="91"/>
  <c r="N69" i="91"/>
  <c r="M69" i="91"/>
  <c r="L69" i="91"/>
  <c r="K69" i="91"/>
  <c r="AF68" i="91"/>
  <c r="AE68" i="91"/>
  <c r="AD68" i="91"/>
  <c r="AC68" i="91"/>
  <c r="AB68" i="91"/>
  <c r="AA68" i="91"/>
  <c r="Z68" i="91"/>
  <c r="Y68" i="91"/>
  <c r="V68" i="91"/>
  <c r="W68" i="91"/>
  <c r="X68" i="91"/>
  <c r="S68" i="91"/>
  <c r="R68" i="91"/>
  <c r="Q68" i="91"/>
  <c r="P68" i="91"/>
  <c r="O68" i="91"/>
  <c r="N68" i="91"/>
  <c r="M68" i="91"/>
  <c r="L68" i="91"/>
  <c r="K68" i="91"/>
  <c r="AF67" i="91"/>
  <c r="AE67" i="91"/>
  <c r="AD67" i="91"/>
  <c r="AC67" i="91"/>
  <c r="AB67" i="91"/>
  <c r="AA67" i="91"/>
  <c r="Z67" i="91"/>
  <c r="Y67" i="91"/>
  <c r="V67" i="91"/>
  <c r="W67" i="91"/>
  <c r="X67" i="91"/>
  <c r="S67" i="91"/>
  <c r="R67" i="91"/>
  <c r="Q67" i="91"/>
  <c r="P67" i="91"/>
  <c r="O67" i="91"/>
  <c r="N67" i="91"/>
  <c r="M67" i="91"/>
  <c r="L67" i="91"/>
  <c r="K67" i="91"/>
  <c r="G53" i="91"/>
  <c r="C56" i="91"/>
  <c r="B56" i="91"/>
  <c r="C57" i="91"/>
  <c r="B57" i="91"/>
  <c r="C58" i="91"/>
  <c r="B58" i="91"/>
  <c r="C60" i="91"/>
  <c r="B60" i="91"/>
  <c r="C61" i="91"/>
  <c r="B61" i="91"/>
  <c r="E56" i="91"/>
  <c r="G56" i="91"/>
  <c r="E57" i="91"/>
  <c r="G57" i="91"/>
  <c r="E58" i="91"/>
  <c r="G58" i="91"/>
  <c r="E59" i="91"/>
  <c r="G59" i="91"/>
  <c r="E60" i="91"/>
  <c r="G60" i="91"/>
  <c r="E61" i="91"/>
  <c r="G61" i="91"/>
  <c r="F53" i="91"/>
  <c r="B62" i="91"/>
  <c r="B63" i="91"/>
  <c r="B64" i="91"/>
  <c r="F54" i="91"/>
  <c r="F55" i="91"/>
  <c r="H66" i="91"/>
  <c r="H67" i="91"/>
  <c r="G67" i="91"/>
  <c r="B65" i="91"/>
  <c r="B66" i="91"/>
  <c r="F65" i="91"/>
  <c r="F66" i="91"/>
  <c r="F67" i="91"/>
  <c r="B67" i="91"/>
  <c r="AF66" i="91"/>
  <c r="AE66" i="91"/>
  <c r="AD66" i="91"/>
  <c r="AC66" i="91"/>
  <c r="AB66" i="91"/>
  <c r="AA66" i="91"/>
  <c r="Z66" i="91"/>
  <c r="Y66" i="91"/>
  <c r="V66" i="91"/>
  <c r="W66" i="91"/>
  <c r="X66" i="91"/>
  <c r="S66" i="91"/>
  <c r="R66" i="91"/>
  <c r="Q66" i="91"/>
  <c r="P66" i="91"/>
  <c r="O66" i="91"/>
  <c r="N66" i="91"/>
  <c r="M66" i="91"/>
  <c r="L66" i="91"/>
  <c r="K66" i="91"/>
  <c r="C66" i="91"/>
  <c r="AF65" i="91"/>
  <c r="AE65" i="91"/>
  <c r="AD65" i="91"/>
  <c r="AC65" i="91"/>
  <c r="AB65" i="91"/>
  <c r="AA65" i="91"/>
  <c r="Z65" i="91"/>
  <c r="Y65" i="91"/>
  <c r="V65" i="91"/>
  <c r="W65" i="91"/>
  <c r="X65" i="91"/>
  <c r="S65" i="91"/>
  <c r="R65" i="91"/>
  <c r="Q65" i="91"/>
  <c r="P65" i="91"/>
  <c r="O65" i="91"/>
  <c r="N65" i="91"/>
  <c r="M65" i="91"/>
  <c r="L65" i="91"/>
  <c r="K65" i="91"/>
  <c r="H65" i="91"/>
  <c r="G65" i="91"/>
  <c r="C65" i="91"/>
  <c r="AF64" i="91"/>
  <c r="AE64" i="91"/>
  <c r="AD64" i="91"/>
  <c r="AC64" i="91"/>
  <c r="AB64" i="91"/>
  <c r="AA64" i="91"/>
  <c r="Z64" i="91"/>
  <c r="Y64" i="91"/>
  <c r="V64" i="91"/>
  <c r="W64" i="91"/>
  <c r="X64" i="91"/>
  <c r="S64" i="91"/>
  <c r="R64" i="91"/>
  <c r="Q64" i="91"/>
  <c r="P64" i="91"/>
  <c r="O64" i="91"/>
  <c r="N64" i="91"/>
  <c r="M64" i="91"/>
  <c r="L64" i="91"/>
  <c r="K64" i="91"/>
  <c r="G64" i="91"/>
  <c r="E64" i="91"/>
  <c r="C64" i="91"/>
  <c r="AF63" i="91"/>
  <c r="AE63" i="91"/>
  <c r="AD63" i="91"/>
  <c r="AC63" i="91"/>
  <c r="AB63" i="91"/>
  <c r="AA63" i="91"/>
  <c r="Z63" i="91"/>
  <c r="Y63" i="91"/>
  <c r="V63" i="91"/>
  <c r="W63" i="91"/>
  <c r="X63" i="91"/>
  <c r="S63" i="91"/>
  <c r="R63" i="91"/>
  <c r="Q63" i="91"/>
  <c r="P63" i="91"/>
  <c r="O63" i="91"/>
  <c r="N63" i="91"/>
  <c r="M63" i="91"/>
  <c r="L63" i="91"/>
  <c r="K63" i="91"/>
  <c r="D53" i="91"/>
  <c r="E53" i="91"/>
  <c r="D54" i="91"/>
  <c r="E54" i="91"/>
  <c r="D55" i="91"/>
  <c r="E55" i="91"/>
  <c r="D63" i="91"/>
  <c r="C63" i="91"/>
  <c r="AF62" i="91"/>
  <c r="AE62" i="91"/>
  <c r="AD62" i="91"/>
  <c r="AC62" i="91"/>
  <c r="AB62" i="91"/>
  <c r="AA62" i="91"/>
  <c r="Z62" i="91"/>
  <c r="Y62" i="91"/>
  <c r="V62" i="91"/>
  <c r="W62" i="91"/>
  <c r="X62" i="91"/>
  <c r="S62" i="91"/>
  <c r="R62" i="91"/>
  <c r="Q62" i="91"/>
  <c r="P62" i="91"/>
  <c r="O62" i="91"/>
  <c r="N62" i="91"/>
  <c r="M62" i="91"/>
  <c r="L62" i="91"/>
  <c r="K62" i="91"/>
  <c r="AF61" i="91"/>
  <c r="AE61" i="91"/>
  <c r="AD61" i="91"/>
  <c r="AC61" i="91"/>
  <c r="AB61" i="91"/>
  <c r="AA61" i="91"/>
  <c r="Z61" i="91"/>
  <c r="Y61" i="91"/>
  <c r="V61" i="91"/>
  <c r="W61" i="91"/>
  <c r="X61" i="91"/>
  <c r="S61" i="91"/>
  <c r="R61" i="91"/>
  <c r="Q61" i="91"/>
  <c r="P61" i="91"/>
  <c r="O61" i="91"/>
  <c r="N61" i="91"/>
  <c r="M61" i="91"/>
  <c r="L61" i="91"/>
  <c r="K61" i="91"/>
  <c r="H61" i="91"/>
  <c r="AF60" i="91"/>
  <c r="AE60" i="91"/>
  <c r="AD60" i="91"/>
  <c r="AC60" i="91"/>
  <c r="AB60" i="91"/>
  <c r="AA60" i="91"/>
  <c r="Z60" i="91"/>
  <c r="Y60" i="91"/>
  <c r="V60" i="91"/>
  <c r="W60" i="91"/>
  <c r="X60" i="91"/>
  <c r="S60" i="91"/>
  <c r="R60" i="91"/>
  <c r="Q60" i="91"/>
  <c r="P60" i="91"/>
  <c r="O60" i="91"/>
  <c r="N60" i="91"/>
  <c r="M60" i="91"/>
  <c r="L60" i="91"/>
  <c r="K60" i="91"/>
  <c r="H60" i="91"/>
  <c r="AF59" i="91"/>
  <c r="AE59" i="91"/>
  <c r="AD59" i="91"/>
  <c r="AC59" i="91"/>
  <c r="AB59" i="91"/>
  <c r="AA59" i="91"/>
  <c r="Z59" i="91"/>
  <c r="Y59" i="91"/>
  <c r="V59" i="91"/>
  <c r="W59" i="91"/>
  <c r="X59" i="91"/>
  <c r="S59" i="91"/>
  <c r="R59" i="91"/>
  <c r="Q59" i="91"/>
  <c r="P59" i="91"/>
  <c r="O59" i="91"/>
  <c r="N59" i="91"/>
  <c r="M59" i="91"/>
  <c r="L59" i="91"/>
  <c r="K59" i="91"/>
  <c r="H59" i="91"/>
  <c r="AF58" i="91"/>
  <c r="AE58" i="91"/>
  <c r="AD58" i="91"/>
  <c r="AC58" i="91"/>
  <c r="AB58" i="91"/>
  <c r="AA58" i="91"/>
  <c r="Z58" i="91"/>
  <c r="Y58" i="91"/>
  <c r="V58" i="91"/>
  <c r="W58" i="91"/>
  <c r="X58" i="91"/>
  <c r="S58" i="91"/>
  <c r="R58" i="91"/>
  <c r="Q58" i="91"/>
  <c r="P58" i="91"/>
  <c r="O58" i="91"/>
  <c r="N58" i="91"/>
  <c r="M58" i="91"/>
  <c r="L58" i="91"/>
  <c r="K58" i="91"/>
  <c r="H58" i="91"/>
  <c r="AF57" i="91"/>
  <c r="AE57" i="91"/>
  <c r="AD57" i="91"/>
  <c r="AC57" i="91"/>
  <c r="AB57" i="91"/>
  <c r="AA57" i="91"/>
  <c r="Z57" i="91"/>
  <c r="Y57" i="91"/>
  <c r="V57" i="91"/>
  <c r="W57" i="91"/>
  <c r="X57" i="91"/>
  <c r="S57" i="91"/>
  <c r="R57" i="91"/>
  <c r="Q57" i="91"/>
  <c r="P57" i="91"/>
  <c r="O57" i="91"/>
  <c r="N57" i="91"/>
  <c r="M57" i="91"/>
  <c r="L57" i="91"/>
  <c r="K57" i="91"/>
  <c r="H57" i="91"/>
  <c r="AF56" i="91"/>
  <c r="AE56" i="91"/>
  <c r="AD56" i="91"/>
  <c r="AC56" i="91"/>
  <c r="AB56" i="91"/>
  <c r="AA56" i="91"/>
  <c r="Z56" i="91"/>
  <c r="Y56" i="91"/>
  <c r="V56" i="91"/>
  <c r="W56" i="91"/>
  <c r="X56" i="91"/>
  <c r="S56" i="91"/>
  <c r="R56" i="91"/>
  <c r="Q56" i="91"/>
  <c r="P56" i="91"/>
  <c r="O56" i="91"/>
  <c r="N56" i="91"/>
  <c r="M56" i="91"/>
  <c r="L56" i="91"/>
  <c r="K56" i="91"/>
  <c r="H56" i="91"/>
  <c r="AF55" i="91"/>
  <c r="AE55" i="91"/>
  <c r="AD55" i="91"/>
  <c r="AC55" i="91"/>
  <c r="AB55" i="91"/>
  <c r="AA55" i="91"/>
  <c r="Z55" i="91"/>
  <c r="Y55" i="91"/>
  <c r="V55" i="91"/>
  <c r="W55" i="91"/>
  <c r="X55" i="91"/>
  <c r="S55" i="91"/>
  <c r="R55" i="91"/>
  <c r="Q55" i="91"/>
  <c r="P55" i="91"/>
  <c r="O55" i="91"/>
  <c r="N55" i="91"/>
  <c r="M55" i="91"/>
  <c r="L55" i="91"/>
  <c r="K55" i="91"/>
  <c r="AF54" i="91"/>
  <c r="AE54" i="91"/>
  <c r="AD54" i="91"/>
  <c r="AC54" i="91"/>
  <c r="AB54" i="91"/>
  <c r="AA54" i="91"/>
  <c r="Z54" i="91"/>
  <c r="Y54" i="91"/>
  <c r="V54" i="91"/>
  <c r="W54" i="91"/>
  <c r="X54" i="91"/>
  <c r="S54" i="91"/>
  <c r="R54" i="91"/>
  <c r="Q54" i="91"/>
  <c r="P54" i="91"/>
  <c r="O54" i="91"/>
  <c r="N54" i="91"/>
  <c r="M54" i="91"/>
  <c r="L54" i="91"/>
  <c r="K54" i="91"/>
  <c r="AF53" i="91"/>
  <c r="AE53" i="91"/>
  <c r="AD53" i="91"/>
  <c r="AC53" i="91"/>
  <c r="AB53" i="91"/>
  <c r="AA53" i="91"/>
  <c r="Z53" i="91"/>
  <c r="Y53" i="91"/>
  <c r="V53" i="91"/>
  <c r="W53" i="91"/>
  <c r="X53" i="91"/>
  <c r="S53" i="91"/>
  <c r="R53" i="91"/>
  <c r="Q53" i="91"/>
  <c r="P53" i="91"/>
  <c r="O53" i="91"/>
  <c r="N53" i="91"/>
  <c r="M53" i="91"/>
  <c r="L53" i="91"/>
  <c r="K53" i="91"/>
  <c r="Y52" i="91"/>
  <c r="Z52" i="91"/>
  <c r="AA52" i="91"/>
  <c r="AB52" i="91"/>
  <c r="AC52" i="91"/>
  <c r="AD52" i="91"/>
  <c r="AE52" i="91"/>
  <c r="AF52" i="91"/>
  <c r="V52" i="91"/>
  <c r="W52" i="91"/>
  <c r="X52" i="91"/>
  <c r="S52" i="91"/>
  <c r="AG52" i="91"/>
  <c r="R52" i="91"/>
  <c r="Q52" i="91"/>
  <c r="P52" i="91"/>
  <c r="O52" i="91"/>
  <c r="N52" i="91"/>
  <c r="M52" i="91"/>
  <c r="L52" i="91"/>
  <c r="K52" i="91"/>
  <c r="B51" i="91"/>
  <c r="A51" i="90"/>
  <c r="B101" i="90"/>
  <c r="B96" i="90"/>
  <c r="B97" i="90"/>
  <c r="B98" i="90"/>
  <c r="B99" i="90"/>
  <c r="B100" i="90"/>
  <c r="D101" i="90"/>
  <c r="E101" i="90"/>
  <c r="B94" i="90"/>
  <c r="C101" i="90"/>
  <c r="F101" i="90"/>
  <c r="D100" i="90"/>
  <c r="E100" i="90"/>
  <c r="C100" i="90"/>
  <c r="F100" i="90"/>
  <c r="D99" i="90"/>
  <c r="E99" i="90"/>
  <c r="C99" i="90"/>
  <c r="F99" i="90"/>
  <c r="D98" i="90"/>
  <c r="E98" i="90"/>
  <c r="C98" i="90"/>
  <c r="F98" i="90"/>
  <c r="D97" i="90"/>
  <c r="E97" i="90"/>
  <c r="C97" i="90"/>
  <c r="F97" i="90"/>
  <c r="D96" i="90"/>
  <c r="E96" i="90"/>
  <c r="C96" i="90"/>
  <c r="F96" i="90"/>
  <c r="G96" i="90"/>
  <c r="B95" i="90"/>
  <c r="C77" i="90"/>
  <c r="E77" i="90"/>
  <c r="F77" i="90"/>
  <c r="G77" i="90"/>
  <c r="D77" i="90"/>
  <c r="B79" i="90"/>
  <c r="H77" i="90"/>
  <c r="B78" i="90"/>
  <c r="C78" i="90"/>
  <c r="C79" i="90"/>
  <c r="D79" i="90"/>
  <c r="D80" i="90"/>
  <c r="B81" i="90"/>
  <c r="B80" i="90"/>
  <c r="C80" i="90"/>
  <c r="C81" i="90"/>
  <c r="D81" i="90"/>
  <c r="B83" i="90"/>
  <c r="B82" i="90"/>
  <c r="C82" i="90"/>
  <c r="C83" i="90"/>
  <c r="D83" i="90"/>
  <c r="B85" i="90"/>
  <c r="B84" i="90"/>
  <c r="C84" i="90"/>
  <c r="C85" i="90"/>
  <c r="D85" i="90"/>
  <c r="B87" i="90"/>
  <c r="B86" i="90"/>
  <c r="C86" i="90"/>
  <c r="C87" i="90"/>
  <c r="D87" i="90"/>
  <c r="D92" i="90"/>
  <c r="B89" i="90"/>
  <c r="B88" i="90"/>
  <c r="C88" i="90"/>
  <c r="C89" i="90"/>
  <c r="D89" i="90"/>
  <c r="B91" i="90"/>
  <c r="B90" i="90"/>
  <c r="C90" i="90"/>
  <c r="C91" i="90"/>
  <c r="D91" i="90"/>
  <c r="E92" i="90"/>
  <c r="C92" i="90"/>
  <c r="F92" i="90"/>
  <c r="S91" i="90"/>
  <c r="R91" i="90"/>
  <c r="Q91" i="90"/>
  <c r="P91" i="90"/>
  <c r="O91" i="90"/>
  <c r="N91" i="90"/>
  <c r="M91" i="90"/>
  <c r="L91" i="90"/>
  <c r="K91" i="90"/>
  <c r="H91" i="90"/>
  <c r="G91" i="90"/>
  <c r="S90" i="90"/>
  <c r="R90" i="90"/>
  <c r="Q90" i="90"/>
  <c r="P90" i="90"/>
  <c r="O90" i="90"/>
  <c r="N90" i="90"/>
  <c r="M90" i="90"/>
  <c r="L90" i="90"/>
  <c r="K90" i="90"/>
  <c r="S89" i="90"/>
  <c r="R89" i="90"/>
  <c r="Q89" i="90"/>
  <c r="P89" i="90"/>
  <c r="O89" i="90"/>
  <c r="N89" i="90"/>
  <c r="M89" i="90"/>
  <c r="L89" i="90"/>
  <c r="K89" i="90"/>
  <c r="H89" i="90"/>
  <c r="G89" i="90"/>
  <c r="S88" i="90"/>
  <c r="R88" i="90"/>
  <c r="Q88" i="90"/>
  <c r="P88" i="90"/>
  <c r="O88" i="90"/>
  <c r="N88" i="90"/>
  <c r="M88" i="90"/>
  <c r="L88" i="90"/>
  <c r="K88" i="90"/>
  <c r="H88" i="90"/>
  <c r="S87" i="90"/>
  <c r="R87" i="90"/>
  <c r="Q87" i="90"/>
  <c r="P87" i="90"/>
  <c r="O87" i="90"/>
  <c r="N87" i="90"/>
  <c r="M87" i="90"/>
  <c r="L87" i="90"/>
  <c r="K87" i="90"/>
  <c r="H87" i="90"/>
  <c r="G87" i="90"/>
  <c r="S86" i="90"/>
  <c r="R86" i="90"/>
  <c r="Q86" i="90"/>
  <c r="P86" i="90"/>
  <c r="O86" i="90"/>
  <c r="N86" i="90"/>
  <c r="M86" i="90"/>
  <c r="L86" i="90"/>
  <c r="K86" i="90"/>
  <c r="S85" i="90"/>
  <c r="R85" i="90"/>
  <c r="Q85" i="90"/>
  <c r="P85" i="90"/>
  <c r="O85" i="90"/>
  <c r="N85" i="90"/>
  <c r="M85" i="90"/>
  <c r="L85" i="90"/>
  <c r="K85" i="90"/>
  <c r="H85" i="90"/>
  <c r="E85" i="90"/>
  <c r="G85" i="90"/>
  <c r="S84" i="90"/>
  <c r="R84" i="90"/>
  <c r="Q84" i="90"/>
  <c r="P84" i="90"/>
  <c r="O84" i="90"/>
  <c r="N84" i="90"/>
  <c r="M84" i="90"/>
  <c r="L84" i="90"/>
  <c r="K84" i="90"/>
  <c r="S83" i="90"/>
  <c r="R83" i="90"/>
  <c r="Q83" i="90"/>
  <c r="P83" i="90"/>
  <c r="O83" i="90"/>
  <c r="N83" i="90"/>
  <c r="M83" i="90"/>
  <c r="L83" i="90"/>
  <c r="K83" i="90"/>
  <c r="H83" i="90"/>
  <c r="G83" i="90"/>
  <c r="S82" i="90"/>
  <c r="R82" i="90"/>
  <c r="Q82" i="90"/>
  <c r="P82" i="90"/>
  <c r="O82" i="90"/>
  <c r="N82" i="90"/>
  <c r="M82" i="90"/>
  <c r="L82" i="90"/>
  <c r="K82" i="90"/>
  <c r="S81" i="90"/>
  <c r="R81" i="90"/>
  <c r="Q81" i="90"/>
  <c r="P81" i="90"/>
  <c r="O81" i="90"/>
  <c r="N81" i="90"/>
  <c r="M81" i="90"/>
  <c r="L81" i="90"/>
  <c r="K81" i="90"/>
  <c r="H81" i="90"/>
  <c r="G81" i="90"/>
  <c r="H63" i="90"/>
  <c r="AF80" i="90"/>
  <c r="AE80" i="90"/>
  <c r="AD80" i="90"/>
  <c r="AC80" i="90"/>
  <c r="AB80" i="90"/>
  <c r="AA80" i="90"/>
  <c r="Z80" i="90"/>
  <c r="Y80" i="90"/>
  <c r="V80" i="90"/>
  <c r="W80" i="90"/>
  <c r="X80" i="90"/>
  <c r="S80" i="90"/>
  <c r="R80" i="90"/>
  <c r="Q80" i="90"/>
  <c r="P80" i="90"/>
  <c r="O80" i="90"/>
  <c r="N80" i="90"/>
  <c r="M80" i="90"/>
  <c r="L80" i="90"/>
  <c r="K80" i="90"/>
  <c r="AF79" i="90"/>
  <c r="AE79" i="90"/>
  <c r="AD79" i="90"/>
  <c r="AC79" i="90"/>
  <c r="AB79" i="90"/>
  <c r="AA79" i="90"/>
  <c r="Z79" i="90"/>
  <c r="Y79" i="90"/>
  <c r="V79" i="90"/>
  <c r="W79" i="90"/>
  <c r="X79" i="90"/>
  <c r="S79" i="90"/>
  <c r="R79" i="90"/>
  <c r="Q79" i="90"/>
  <c r="P79" i="90"/>
  <c r="O79" i="90"/>
  <c r="N79" i="90"/>
  <c r="M79" i="90"/>
  <c r="L79" i="90"/>
  <c r="K79" i="90"/>
  <c r="H79" i="90"/>
  <c r="G79" i="90"/>
  <c r="AF78" i="90"/>
  <c r="AE78" i="90"/>
  <c r="AD78" i="90"/>
  <c r="AC78" i="90"/>
  <c r="AB78" i="90"/>
  <c r="AA78" i="90"/>
  <c r="Z78" i="90"/>
  <c r="Y78" i="90"/>
  <c r="V78" i="90"/>
  <c r="W78" i="90"/>
  <c r="X78" i="90"/>
  <c r="S78" i="90"/>
  <c r="R78" i="90"/>
  <c r="Q78" i="90"/>
  <c r="P78" i="90"/>
  <c r="O78" i="90"/>
  <c r="N78" i="90"/>
  <c r="M78" i="90"/>
  <c r="L78" i="90"/>
  <c r="K78" i="90"/>
  <c r="AF77" i="90"/>
  <c r="AE77" i="90"/>
  <c r="AD77" i="90"/>
  <c r="AC77" i="90"/>
  <c r="AB77" i="90"/>
  <c r="AA77" i="90"/>
  <c r="Z77" i="90"/>
  <c r="Y77" i="90"/>
  <c r="V77" i="90"/>
  <c r="W77" i="90"/>
  <c r="X77" i="90"/>
  <c r="S77" i="90"/>
  <c r="R77" i="90"/>
  <c r="Q77" i="90"/>
  <c r="P77" i="90"/>
  <c r="O77" i="90"/>
  <c r="N77" i="90"/>
  <c r="M77" i="90"/>
  <c r="L77" i="90"/>
  <c r="K77" i="90"/>
  <c r="B77" i="90"/>
  <c r="AF76" i="90"/>
  <c r="AE76" i="90"/>
  <c r="AD76" i="90"/>
  <c r="AC76" i="90"/>
  <c r="AB76" i="90"/>
  <c r="AA76" i="90"/>
  <c r="Z76" i="90"/>
  <c r="Y76" i="90"/>
  <c r="V76" i="90"/>
  <c r="W76" i="90"/>
  <c r="X76" i="90"/>
  <c r="S76" i="90"/>
  <c r="R76" i="90"/>
  <c r="Q76" i="90"/>
  <c r="P76" i="90"/>
  <c r="O76" i="90"/>
  <c r="N76" i="90"/>
  <c r="M76" i="90"/>
  <c r="L76" i="90"/>
  <c r="K76" i="90"/>
  <c r="G68" i="90"/>
  <c r="C54" i="90"/>
  <c r="C73" i="90"/>
  <c r="C55" i="90"/>
  <c r="C74" i="90"/>
  <c r="D73" i="90"/>
  <c r="H53" i="90"/>
  <c r="E72" i="90"/>
  <c r="F72" i="90"/>
  <c r="H54" i="90"/>
  <c r="E73" i="90"/>
  <c r="F73" i="90"/>
  <c r="B76" i="90"/>
  <c r="AF75" i="90"/>
  <c r="AE75" i="90"/>
  <c r="AD75" i="90"/>
  <c r="AC75" i="90"/>
  <c r="AB75" i="90"/>
  <c r="AA75" i="90"/>
  <c r="Z75" i="90"/>
  <c r="Y75" i="90"/>
  <c r="V75" i="90"/>
  <c r="W75" i="90"/>
  <c r="X75" i="90"/>
  <c r="S75" i="90"/>
  <c r="R75" i="90"/>
  <c r="Q75" i="90"/>
  <c r="P75" i="90"/>
  <c r="O75" i="90"/>
  <c r="N75" i="90"/>
  <c r="M75" i="90"/>
  <c r="L75" i="90"/>
  <c r="K75" i="90"/>
  <c r="B75" i="90"/>
  <c r="AF74" i="90"/>
  <c r="AE74" i="90"/>
  <c r="AD74" i="90"/>
  <c r="AC74" i="90"/>
  <c r="AB74" i="90"/>
  <c r="AA74" i="90"/>
  <c r="Z74" i="90"/>
  <c r="Y74" i="90"/>
  <c r="V74" i="90"/>
  <c r="W74" i="90"/>
  <c r="X74" i="90"/>
  <c r="S74" i="90"/>
  <c r="R74" i="90"/>
  <c r="Q74" i="90"/>
  <c r="P74" i="90"/>
  <c r="O74" i="90"/>
  <c r="N74" i="90"/>
  <c r="M74" i="90"/>
  <c r="L74" i="90"/>
  <c r="K74" i="90"/>
  <c r="H55" i="90"/>
  <c r="E74" i="90"/>
  <c r="B55" i="90"/>
  <c r="B74" i="90"/>
  <c r="AF73" i="90"/>
  <c r="AE73" i="90"/>
  <c r="AD73" i="90"/>
  <c r="AC73" i="90"/>
  <c r="AB73" i="90"/>
  <c r="AA73" i="90"/>
  <c r="Z73" i="90"/>
  <c r="Y73" i="90"/>
  <c r="V73" i="90"/>
  <c r="W73" i="90"/>
  <c r="X73" i="90"/>
  <c r="S73" i="90"/>
  <c r="R73" i="90"/>
  <c r="Q73" i="90"/>
  <c r="P73" i="90"/>
  <c r="O73" i="90"/>
  <c r="N73" i="90"/>
  <c r="M73" i="90"/>
  <c r="L73" i="90"/>
  <c r="K73" i="90"/>
  <c r="B54" i="90"/>
  <c r="B73" i="90"/>
  <c r="AF72" i="90"/>
  <c r="AE72" i="90"/>
  <c r="AD72" i="90"/>
  <c r="AC72" i="90"/>
  <c r="AB72" i="90"/>
  <c r="AA72" i="90"/>
  <c r="Z72" i="90"/>
  <c r="Y72" i="90"/>
  <c r="V72" i="90"/>
  <c r="W72" i="90"/>
  <c r="X72" i="90"/>
  <c r="S72" i="90"/>
  <c r="R72" i="90"/>
  <c r="Q72" i="90"/>
  <c r="P72" i="90"/>
  <c r="O72" i="90"/>
  <c r="N72" i="90"/>
  <c r="M72" i="90"/>
  <c r="L72" i="90"/>
  <c r="K72" i="90"/>
  <c r="C53" i="90"/>
  <c r="C72" i="90"/>
  <c r="D72" i="90"/>
  <c r="B53" i="90"/>
  <c r="B72" i="90"/>
  <c r="AF71" i="90"/>
  <c r="AE71" i="90"/>
  <c r="AD71" i="90"/>
  <c r="AC71" i="90"/>
  <c r="AB71" i="90"/>
  <c r="AA71" i="90"/>
  <c r="Z71" i="90"/>
  <c r="Y71" i="90"/>
  <c r="V71" i="90"/>
  <c r="W71" i="90"/>
  <c r="X71" i="90"/>
  <c r="S71" i="90"/>
  <c r="R71" i="90"/>
  <c r="Q71" i="90"/>
  <c r="P71" i="90"/>
  <c r="O71" i="90"/>
  <c r="N71" i="90"/>
  <c r="M71" i="90"/>
  <c r="L71" i="90"/>
  <c r="K71" i="90"/>
  <c r="AF70" i="90"/>
  <c r="AE70" i="90"/>
  <c r="AD70" i="90"/>
  <c r="AC70" i="90"/>
  <c r="AB70" i="90"/>
  <c r="AA70" i="90"/>
  <c r="Z70" i="90"/>
  <c r="Y70" i="90"/>
  <c r="V70" i="90"/>
  <c r="W70" i="90"/>
  <c r="X70" i="90"/>
  <c r="S70" i="90"/>
  <c r="R70" i="90"/>
  <c r="Q70" i="90"/>
  <c r="P70" i="90"/>
  <c r="O70" i="90"/>
  <c r="N70" i="90"/>
  <c r="M70" i="90"/>
  <c r="L70" i="90"/>
  <c r="K70" i="90"/>
  <c r="G66" i="90"/>
  <c r="AF69" i="90"/>
  <c r="AE69" i="90"/>
  <c r="AD69" i="90"/>
  <c r="AC69" i="90"/>
  <c r="AB69" i="90"/>
  <c r="AA69" i="90"/>
  <c r="Z69" i="90"/>
  <c r="Y69" i="90"/>
  <c r="V69" i="90"/>
  <c r="W69" i="90"/>
  <c r="X69" i="90"/>
  <c r="S69" i="90"/>
  <c r="R69" i="90"/>
  <c r="Q69" i="90"/>
  <c r="P69" i="90"/>
  <c r="O69" i="90"/>
  <c r="N69" i="90"/>
  <c r="M69" i="90"/>
  <c r="L69" i="90"/>
  <c r="K69" i="90"/>
  <c r="AF68" i="90"/>
  <c r="AE68" i="90"/>
  <c r="AD68" i="90"/>
  <c r="AC68" i="90"/>
  <c r="AB68" i="90"/>
  <c r="AA68" i="90"/>
  <c r="Z68" i="90"/>
  <c r="Y68" i="90"/>
  <c r="V68" i="90"/>
  <c r="W68" i="90"/>
  <c r="X68" i="90"/>
  <c r="S68" i="90"/>
  <c r="R68" i="90"/>
  <c r="Q68" i="90"/>
  <c r="P68" i="90"/>
  <c r="O68" i="90"/>
  <c r="N68" i="90"/>
  <c r="M68" i="90"/>
  <c r="L68" i="90"/>
  <c r="K68" i="90"/>
  <c r="AF67" i="90"/>
  <c r="AE67" i="90"/>
  <c r="AD67" i="90"/>
  <c r="AC67" i="90"/>
  <c r="AB67" i="90"/>
  <c r="AA67" i="90"/>
  <c r="Z67" i="90"/>
  <c r="Y67" i="90"/>
  <c r="V67" i="90"/>
  <c r="W67" i="90"/>
  <c r="X67" i="90"/>
  <c r="S67" i="90"/>
  <c r="R67" i="90"/>
  <c r="Q67" i="90"/>
  <c r="P67" i="90"/>
  <c r="O67" i="90"/>
  <c r="N67" i="90"/>
  <c r="M67" i="90"/>
  <c r="L67" i="90"/>
  <c r="K67" i="90"/>
  <c r="G53" i="90"/>
  <c r="C56" i="90"/>
  <c r="B56" i="90"/>
  <c r="C57" i="90"/>
  <c r="B57" i="90"/>
  <c r="C58" i="90"/>
  <c r="B58" i="90"/>
  <c r="C59" i="90"/>
  <c r="B59" i="90"/>
  <c r="C60" i="90"/>
  <c r="B60" i="90"/>
  <c r="C61" i="90"/>
  <c r="B61" i="90"/>
  <c r="E56" i="90"/>
  <c r="G56" i="90"/>
  <c r="E57" i="90"/>
  <c r="G57" i="90"/>
  <c r="E58" i="90"/>
  <c r="G58" i="90"/>
  <c r="E59" i="90"/>
  <c r="G59" i="90"/>
  <c r="E60" i="90"/>
  <c r="G60" i="90"/>
  <c r="E61" i="90"/>
  <c r="G61" i="90"/>
  <c r="F53" i="90"/>
  <c r="B62" i="90"/>
  <c r="B63" i="90"/>
  <c r="B64" i="90"/>
  <c r="F54" i="90"/>
  <c r="F55" i="90"/>
  <c r="H66" i="90"/>
  <c r="H67" i="90"/>
  <c r="G67" i="90"/>
  <c r="B65" i="90"/>
  <c r="B66" i="90"/>
  <c r="F65" i="90"/>
  <c r="F66" i="90"/>
  <c r="F67" i="90"/>
  <c r="B67" i="90"/>
  <c r="AF66" i="90"/>
  <c r="AE66" i="90"/>
  <c r="AD66" i="90"/>
  <c r="AC66" i="90"/>
  <c r="AB66" i="90"/>
  <c r="AA66" i="90"/>
  <c r="Z66" i="90"/>
  <c r="Y66" i="90"/>
  <c r="V66" i="90"/>
  <c r="W66" i="90"/>
  <c r="X66" i="90"/>
  <c r="S66" i="90"/>
  <c r="R66" i="90"/>
  <c r="Q66" i="90"/>
  <c r="P66" i="90"/>
  <c r="O66" i="90"/>
  <c r="N66" i="90"/>
  <c r="M66" i="90"/>
  <c r="L66" i="90"/>
  <c r="K66" i="90"/>
  <c r="C66" i="90"/>
  <c r="AF65" i="90"/>
  <c r="AE65" i="90"/>
  <c r="AD65" i="90"/>
  <c r="AC65" i="90"/>
  <c r="AB65" i="90"/>
  <c r="AA65" i="90"/>
  <c r="Z65" i="90"/>
  <c r="Y65" i="90"/>
  <c r="V65" i="90"/>
  <c r="W65" i="90"/>
  <c r="X65" i="90"/>
  <c r="S65" i="90"/>
  <c r="R65" i="90"/>
  <c r="Q65" i="90"/>
  <c r="P65" i="90"/>
  <c r="O65" i="90"/>
  <c r="N65" i="90"/>
  <c r="M65" i="90"/>
  <c r="L65" i="90"/>
  <c r="K65" i="90"/>
  <c r="H65" i="90"/>
  <c r="G65" i="90"/>
  <c r="C65" i="90"/>
  <c r="AF64" i="90"/>
  <c r="AE64" i="90"/>
  <c r="AD64" i="90"/>
  <c r="AC64" i="90"/>
  <c r="AB64" i="90"/>
  <c r="AA64" i="90"/>
  <c r="Z64" i="90"/>
  <c r="Y64" i="90"/>
  <c r="V64" i="90"/>
  <c r="W64" i="90"/>
  <c r="X64" i="90"/>
  <c r="S64" i="90"/>
  <c r="R64" i="90"/>
  <c r="Q64" i="90"/>
  <c r="P64" i="90"/>
  <c r="O64" i="90"/>
  <c r="N64" i="90"/>
  <c r="M64" i="90"/>
  <c r="L64" i="90"/>
  <c r="K64" i="90"/>
  <c r="G64" i="90"/>
  <c r="E64" i="90"/>
  <c r="C64" i="90"/>
  <c r="AF63" i="90"/>
  <c r="AE63" i="90"/>
  <c r="AD63" i="90"/>
  <c r="AC63" i="90"/>
  <c r="AB63" i="90"/>
  <c r="AA63" i="90"/>
  <c r="Z63" i="90"/>
  <c r="Y63" i="90"/>
  <c r="V63" i="90"/>
  <c r="W63" i="90"/>
  <c r="X63" i="90"/>
  <c r="S63" i="90"/>
  <c r="R63" i="90"/>
  <c r="Q63" i="90"/>
  <c r="P63" i="90"/>
  <c r="O63" i="90"/>
  <c r="N63" i="90"/>
  <c r="M63" i="90"/>
  <c r="L63" i="90"/>
  <c r="K63" i="90"/>
  <c r="D53" i="90"/>
  <c r="E53" i="90"/>
  <c r="D54" i="90"/>
  <c r="E54" i="90"/>
  <c r="D55" i="90"/>
  <c r="E55" i="90"/>
  <c r="D63" i="90"/>
  <c r="C63" i="90"/>
  <c r="AF62" i="90"/>
  <c r="AE62" i="90"/>
  <c r="AD62" i="90"/>
  <c r="AC62" i="90"/>
  <c r="AB62" i="90"/>
  <c r="AA62" i="90"/>
  <c r="Z62" i="90"/>
  <c r="Y62" i="90"/>
  <c r="V62" i="90"/>
  <c r="W62" i="90"/>
  <c r="X62" i="90"/>
  <c r="S62" i="90"/>
  <c r="R62" i="90"/>
  <c r="Q62" i="90"/>
  <c r="P62" i="90"/>
  <c r="O62" i="90"/>
  <c r="N62" i="90"/>
  <c r="M62" i="90"/>
  <c r="L62" i="90"/>
  <c r="K62" i="90"/>
  <c r="AF61" i="90"/>
  <c r="AE61" i="90"/>
  <c r="AD61" i="90"/>
  <c r="AC61" i="90"/>
  <c r="AB61" i="90"/>
  <c r="AA61" i="90"/>
  <c r="Z61" i="90"/>
  <c r="Y61" i="90"/>
  <c r="V61" i="90"/>
  <c r="W61" i="90"/>
  <c r="X61" i="90"/>
  <c r="S61" i="90"/>
  <c r="R61" i="90"/>
  <c r="Q61" i="90"/>
  <c r="P61" i="90"/>
  <c r="O61" i="90"/>
  <c r="N61" i="90"/>
  <c r="M61" i="90"/>
  <c r="L61" i="90"/>
  <c r="K61" i="90"/>
  <c r="H61" i="90"/>
  <c r="AF60" i="90"/>
  <c r="AE60" i="90"/>
  <c r="AD60" i="90"/>
  <c r="AC60" i="90"/>
  <c r="AB60" i="90"/>
  <c r="AA60" i="90"/>
  <c r="Z60" i="90"/>
  <c r="Y60" i="90"/>
  <c r="V60" i="90"/>
  <c r="W60" i="90"/>
  <c r="X60" i="90"/>
  <c r="S60" i="90"/>
  <c r="R60" i="90"/>
  <c r="Q60" i="90"/>
  <c r="P60" i="90"/>
  <c r="O60" i="90"/>
  <c r="N60" i="90"/>
  <c r="M60" i="90"/>
  <c r="L60" i="90"/>
  <c r="K60" i="90"/>
  <c r="H60" i="90"/>
  <c r="AF59" i="90"/>
  <c r="AE59" i="90"/>
  <c r="AD59" i="90"/>
  <c r="AC59" i="90"/>
  <c r="AB59" i="90"/>
  <c r="AA59" i="90"/>
  <c r="Z59" i="90"/>
  <c r="Y59" i="90"/>
  <c r="V59" i="90"/>
  <c r="W59" i="90"/>
  <c r="X59" i="90"/>
  <c r="S59" i="90"/>
  <c r="R59" i="90"/>
  <c r="Q59" i="90"/>
  <c r="P59" i="90"/>
  <c r="O59" i="90"/>
  <c r="N59" i="90"/>
  <c r="M59" i="90"/>
  <c r="L59" i="90"/>
  <c r="K59" i="90"/>
  <c r="H59" i="90"/>
  <c r="AF58" i="90"/>
  <c r="AE58" i="90"/>
  <c r="AD58" i="90"/>
  <c r="AC58" i="90"/>
  <c r="AB58" i="90"/>
  <c r="AA58" i="90"/>
  <c r="Z58" i="90"/>
  <c r="Y58" i="90"/>
  <c r="V58" i="90"/>
  <c r="W58" i="90"/>
  <c r="X58" i="90"/>
  <c r="S58" i="90"/>
  <c r="R58" i="90"/>
  <c r="Q58" i="90"/>
  <c r="P58" i="90"/>
  <c r="O58" i="90"/>
  <c r="N58" i="90"/>
  <c r="M58" i="90"/>
  <c r="L58" i="90"/>
  <c r="K58" i="90"/>
  <c r="H58" i="90"/>
  <c r="AF57" i="90"/>
  <c r="AE57" i="90"/>
  <c r="AD57" i="90"/>
  <c r="AC57" i="90"/>
  <c r="AB57" i="90"/>
  <c r="AA57" i="90"/>
  <c r="Z57" i="90"/>
  <c r="Y57" i="90"/>
  <c r="V57" i="90"/>
  <c r="W57" i="90"/>
  <c r="X57" i="90"/>
  <c r="S57" i="90"/>
  <c r="R57" i="90"/>
  <c r="Q57" i="90"/>
  <c r="P57" i="90"/>
  <c r="O57" i="90"/>
  <c r="N57" i="90"/>
  <c r="M57" i="90"/>
  <c r="L57" i="90"/>
  <c r="K57" i="90"/>
  <c r="H57" i="90"/>
  <c r="AF56" i="90"/>
  <c r="AE56" i="90"/>
  <c r="AD56" i="90"/>
  <c r="AC56" i="90"/>
  <c r="AB56" i="90"/>
  <c r="AA56" i="90"/>
  <c r="Z56" i="90"/>
  <c r="Y56" i="90"/>
  <c r="V56" i="90"/>
  <c r="W56" i="90"/>
  <c r="X56" i="90"/>
  <c r="S56" i="90"/>
  <c r="R56" i="90"/>
  <c r="Q56" i="90"/>
  <c r="P56" i="90"/>
  <c r="O56" i="90"/>
  <c r="N56" i="90"/>
  <c r="M56" i="90"/>
  <c r="L56" i="90"/>
  <c r="K56" i="90"/>
  <c r="H56" i="90"/>
  <c r="AF55" i="90"/>
  <c r="AE55" i="90"/>
  <c r="AD55" i="90"/>
  <c r="AC55" i="90"/>
  <c r="AB55" i="90"/>
  <c r="AA55" i="90"/>
  <c r="Z55" i="90"/>
  <c r="Y55" i="90"/>
  <c r="V55" i="90"/>
  <c r="W55" i="90"/>
  <c r="X55" i="90"/>
  <c r="S55" i="90"/>
  <c r="R55" i="90"/>
  <c r="Q55" i="90"/>
  <c r="P55" i="90"/>
  <c r="O55" i="90"/>
  <c r="N55" i="90"/>
  <c r="M55" i="90"/>
  <c r="L55" i="90"/>
  <c r="K55" i="90"/>
  <c r="AF54" i="90"/>
  <c r="AE54" i="90"/>
  <c r="AD54" i="90"/>
  <c r="AC54" i="90"/>
  <c r="AB54" i="90"/>
  <c r="AA54" i="90"/>
  <c r="Z54" i="90"/>
  <c r="Y54" i="90"/>
  <c r="V54" i="90"/>
  <c r="W54" i="90"/>
  <c r="X54" i="90"/>
  <c r="S54" i="90"/>
  <c r="R54" i="90"/>
  <c r="Q54" i="90"/>
  <c r="P54" i="90"/>
  <c r="O54" i="90"/>
  <c r="N54" i="90"/>
  <c r="M54" i="90"/>
  <c r="L54" i="90"/>
  <c r="K54" i="90"/>
  <c r="AF53" i="90"/>
  <c r="AE53" i="90"/>
  <c r="AD53" i="90"/>
  <c r="AC53" i="90"/>
  <c r="AB53" i="90"/>
  <c r="AA53" i="90"/>
  <c r="Z53" i="90"/>
  <c r="Y53" i="90"/>
  <c r="V53" i="90"/>
  <c r="W53" i="90"/>
  <c r="X53" i="90"/>
  <c r="S53" i="90"/>
  <c r="R53" i="90"/>
  <c r="Q53" i="90"/>
  <c r="P53" i="90"/>
  <c r="O53" i="90"/>
  <c r="N53" i="90"/>
  <c r="M53" i="90"/>
  <c r="L53" i="90"/>
  <c r="K53" i="90"/>
  <c r="Y52" i="90"/>
  <c r="Z52" i="90"/>
  <c r="AA52" i="90"/>
  <c r="AB52" i="90"/>
  <c r="AC52" i="90"/>
  <c r="AD52" i="90"/>
  <c r="AE52" i="90"/>
  <c r="AF52" i="90"/>
  <c r="V52" i="90"/>
  <c r="W52" i="90"/>
  <c r="X52" i="90"/>
  <c r="S52" i="90"/>
  <c r="AG52" i="90"/>
  <c r="R52" i="90"/>
  <c r="Q52" i="90"/>
  <c r="P52" i="90"/>
  <c r="O52" i="90"/>
  <c r="N52" i="90"/>
  <c r="M52" i="90"/>
  <c r="L52" i="90"/>
  <c r="K52" i="90"/>
  <c r="B51" i="90"/>
  <c r="A51" i="89"/>
  <c r="B101" i="89"/>
  <c r="B96" i="89"/>
  <c r="B97" i="89"/>
  <c r="B98" i="89"/>
  <c r="B99" i="89"/>
  <c r="B100" i="89"/>
  <c r="D101" i="89"/>
  <c r="E101" i="89"/>
  <c r="B94" i="89"/>
  <c r="C60" i="89"/>
  <c r="B60" i="89"/>
  <c r="C101" i="89"/>
  <c r="F101" i="89"/>
  <c r="D100" i="89"/>
  <c r="E100" i="89"/>
  <c r="C100" i="89"/>
  <c r="F100" i="89"/>
  <c r="D99" i="89"/>
  <c r="E99" i="89"/>
  <c r="C59" i="89"/>
  <c r="B59" i="89"/>
  <c r="C99" i="89"/>
  <c r="F99" i="89"/>
  <c r="D98" i="89"/>
  <c r="E98" i="89"/>
  <c r="C57" i="89"/>
  <c r="B57" i="89"/>
  <c r="C98" i="89"/>
  <c r="F98" i="89"/>
  <c r="D97" i="89"/>
  <c r="E97" i="89"/>
  <c r="C97" i="89"/>
  <c r="F97" i="89"/>
  <c r="D96" i="89"/>
  <c r="E96" i="89"/>
  <c r="G96" i="89"/>
  <c r="C96" i="89"/>
  <c r="F96" i="89"/>
  <c r="B95" i="89"/>
  <c r="C77" i="89"/>
  <c r="E77" i="89"/>
  <c r="F77" i="89"/>
  <c r="G77" i="89"/>
  <c r="D77" i="89"/>
  <c r="B79" i="89"/>
  <c r="H77" i="89"/>
  <c r="B78" i="89"/>
  <c r="C78" i="89"/>
  <c r="C79" i="89"/>
  <c r="D79" i="89"/>
  <c r="D80" i="89"/>
  <c r="B81" i="89"/>
  <c r="B80" i="89"/>
  <c r="C80" i="89"/>
  <c r="C81" i="89"/>
  <c r="D81" i="89"/>
  <c r="B83" i="89"/>
  <c r="B82" i="89"/>
  <c r="C82" i="89"/>
  <c r="C83" i="89"/>
  <c r="D83" i="89"/>
  <c r="B85" i="89"/>
  <c r="B84" i="89"/>
  <c r="C84" i="89"/>
  <c r="C85" i="89"/>
  <c r="D85" i="89"/>
  <c r="B87" i="89"/>
  <c r="B86" i="89"/>
  <c r="C86" i="89"/>
  <c r="C87" i="89"/>
  <c r="D87" i="89"/>
  <c r="D92" i="89"/>
  <c r="B89" i="89"/>
  <c r="B88" i="89"/>
  <c r="C88" i="89"/>
  <c r="C89" i="89"/>
  <c r="D89" i="89"/>
  <c r="B91" i="89"/>
  <c r="B90" i="89"/>
  <c r="C90" i="89"/>
  <c r="C91" i="89"/>
  <c r="D91" i="89"/>
  <c r="E92" i="89"/>
  <c r="C92" i="89"/>
  <c r="F92" i="89"/>
  <c r="S91" i="89"/>
  <c r="R91" i="89"/>
  <c r="Q91" i="89"/>
  <c r="P91" i="89"/>
  <c r="O91" i="89"/>
  <c r="N91" i="89"/>
  <c r="M91" i="89"/>
  <c r="L91" i="89"/>
  <c r="K91" i="89"/>
  <c r="H91" i="89"/>
  <c r="G91" i="89"/>
  <c r="S90" i="89"/>
  <c r="R90" i="89"/>
  <c r="Q90" i="89"/>
  <c r="P90" i="89"/>
  <c r="O90" i="89"/>
  <c r="N90" i="89"/>
  <c r="M90" i="89"/>
  <c r="L90" i="89"/>
  <c r="K90" i="89"/>
  <c r="S89" i="89"/>
  <c r="R89" i="89"/>
  <c r="Q89" i="89"/>
  <c r="P89" i="89"/>
  <c r="O89" i="89"/>
  <c r="N89" i="89"/>
  <c r="M89" i="89"/>
  <c r="L89" i="89"/>
  <c r="K89" i="89"/>
  <c r="H89" i="89"/>
  <c r="G89" i="89"/>
  <c r="S88" i="89"/>
  <c r="R88" i="89"/>
  <c r="Q88" i="89"/>
  <c r="P88" i="89"/>
  <c r="O88" i="89"/>
  <c r="N88" i="89"/>
  <c r="M88" i="89"/>
  <c r="L88" i="89"/>
  <c r="K88" i="89"/>
  <c r="H88" i="89"/>
  <c r="S87" i="89"/>
  <c r="R87" i="89"/>
  <c r="Q87" i="89"/>
  <c r="P87" i="89"/>
  <c r="O87" i="89"/>
  <c r="N87" i="89"/>
  <c r="M87" i="89"/>
  <c r="L87" i="89"/>
  <c r="K87" i="89"/>
  <c r="H87" i="89"/>
  <c r="G87" i="89"/>
  <c r="S86" i="89"/>
  <c r="R86" i="89"/>
  <c r="Q86" i="89"/>
  <c r="P86" i="89"/>
  <c r="O86" i="89"/>
  <c r="N86" i="89"/>
  <c r="M86" i="89"/>
  <c r="L86" i="89"/>
  <c r="K86" i="89"/>
  <c r="S85" i="89"/>
  <c r="R85" i="89"/>
  <c r="Q85" i="89"/>
  <c r="P85" i="89"/>
  <c r="O85" i="89"/>
  <c r="N85" i="89"/>
  <c r="M85" i="89"/>
  <c r="L85" i="89"/>
  <c r="K85" i="89"/>
  <c r="H85" i="89"/>
  <c r="E85" i="89"/>
  <c r="G85" i="89"/>
  <c r="S84" i="89"/>
  <c r="R84" i="89"/>
  <c r="Q84" i="89"/>
  <c r="P84" i="89"/>
  <c r="O84" i="89"/>
  <c r="N84" i="89"/>
  <c r="M84" i="89"/>
  <c r="L84" i="89"/>
  <c r="K84" i="89"/>
  <c r="S83" i="89"/>
  <c r="R83" i="89"/>
  <c r="Q83" i="89"/>
  <c r="P83" i="89"/>
  <c r="O83" i="89"/>
  <c r="N83" i="89"/>
  <c r="M83" i="89"/>
  <c r="L83" i="89"/>
  <c r="K83" i="89"/>
  <c r="H83" i="89"/>
  <c r="G83" i="89"/>
  <c r="S82" i="89"/>
  <c r="R82" i="89"/>
  <c r="Q82" i="89"/>
  <c r="P82" i="89"/>
  <c r="O82" i="89"/>
  <c r="N82" i="89"/>
  <c r="M82" i="89"/>
  <c r="L82" i="89"/>
  <c r="K82" i="89"/>
  <c r="S81" i="89"/>
  <c r="R81" i="89"/>
  <c r="Q81" i="89"/>
  <c r="P81" i="89"/>
  <c r="O81" i="89"/>
  <c r="N81" i="89"/>
  <c r="M81" i="89"/>
  <c r="L81" i="89"/>
  <c r="K81" i="89"/>
  <c r="H81" i="89"/>
  <c r="G81" i="89"/>
  <c r="H63" i="89"/>
  <c r="AF80" i="89"/>
  <c r="AE80" i="89"/>
  <c r="AD80" i="89"/>
  <c r="AC80" i="89"/>
  <c r="AB80" i="89"/>
  <c r="AA80" i="89"/>
  <c r="Z80" i="89"/>
  <c r="Y80" i="89"/>
  <c r="V80" i="89"/>
  <c r="W80" i="89"/>
  <c r="X80" i="89"/>
  <c r="S80" i="89"/>
  <c r="R80" i="89"/>
  <c r="Q80" i="89"/>
  <c r="P80" i="89"/>
  <c r="O80" i="89"/>
  <c r="N80" i="89"/>
  <c r="M80" i="89"/>
  <c r="L80" i="89"/>
  <c r="K80" i="89"/>
  <c r="AF79" i="89"/>
  <c r="AE79" i="89"/>
  <c r="AD79" i="89"/>
  <c r="AC79" i="89"/>
  <c r="AB79" i="89"/>
  <c r="AA79" i="89"/>
  <c r="Z79" i="89"/>
  <c r="Y79" i="89"/>
  <c r="V79" i="89"/>
  <c r="W79" i="89"/>
  <c r="X79" i="89"/>
  <c r="S79" i="89"/>
  <c r="R79" i="89"/>
  <c r="Q79" i="89"/>
  <c r="P79" i="89"/>
  <c r="O79" i="89"/>
  <c r="N79" i="89"/>
  <c r="M79" i="89"/>
  <c r="L79" i="89"/>
  <c r="K79" i="89"/>
  <c r="H79" i="89"/>
  <c r="G79" i="89"/>
  <c r="AF78" i="89"/>
  <c r="AE78" i="89"/>
  <c r="AD78" i="89"/>
  <c r="AC78" i="89"/>
  <c r="AB78" i="89"/>
  <c r="AA78" i="89"/>
  <c r="Z78" i="89"/>
  <c r="Y78" i="89"/>
  <c r="V78" i="89"/>
  <c r="W78" i="89"/>
  <c r="X78" i="89"/>
  <c r="S78" i="89"/>
  <c r="R78" i="89"/>
  <c r="Q78" i="89"/>
  <c r="P78" i="89"/>
  <c r="O78" i="89"/>
  <c r="N78" i="89"/>
  <c r="M78" i="89"/>
  <c r="L78" i="89"/>
  <c r="K78" i="89"/>
  <c r="AF77" i="89"/>
  <c r="AE77" i="89"/>
  <c r="AD77" i="89"/>
  <c r="AC77" i="89"/>
  <c r="AB77" i="89"/>
  <c r="AA77" i="89"/>
  <c r="Z77" i="89"/>
  <c r="Y77" i="89"/>
  <c r="V77" i="89"/>
  <c r="W77" i="89"/>
  <c r="X77" i="89"/>
  <c r="S77" i="89"/>
  <c r="R77" i="89"/>
  <c r="Q77" i="89"/>
  <c r="P77" i="89"/>
  <c r="O77" i="89"/>
  <c r="N77" i="89"/>
  <c r="M77" i="89"/>
  <c r="L77" i="89"/>
  <c r="K77" i="89"/>
  <c r="B77" i="89"/>
  <c r="AF76" i="89"/>
  <c r="AE76" i="89"/>
  <c r="AD76" i="89"/>
  <c r="AC76" i="89"/>
  <c r="AB76" i="89"/>
  <c r="AA76" i="89"/>
  <c r="Z76" i="89"/>
  <c r="Y76" i="89"/>
  <c r="V76" i="89"/>
  <c r="W76" i="89"/>
  <c r="X76" i="89"/>
  <c r="S76" i="89"/>
  <c r="R76" i="89"/>
  <c r="Q76" i="89"/>
  <c r="P76" i="89"/>
  <c r="O76" i="89"/>
  <c r="N76" i="89"/>
  <c r="M76" i="89"/>
  <c r="L76" i="89"/>
  <c r="K76" i="89"/>
  <c r="G68" i="89"/>
  <c r="C54" i="89"/>
  <c r="C73" i="89"/>
  <c r="C55" i="89"/>
  <c r="C74" i="89"/>
  <c r="D73" i="89"/>
  <c r="H53" i="89"/>
  <c r="E72" i="89"/>
  <c r="F72" i="89"/>
  <c r="H54" i="89"/>
  <c r="E73" i="89"/>
  <c r="F73" i="89"/>
  <c r="B76" i="89"/>
  <c r="AF75" i="89"/>
  <c r="AE75" i="89"/>
  <c r="AD75" i="89"/>
  <c r="AC75" i="89"/>
  <c r="AB75" i="89"/>
  <c r="AA75" i="89"/>
  <c r="Z75" i="89"/>
  <c r="Y75" i="89"/>
  <c r="V75" i="89"/>
  <c r="W75" i="89"/>
  <c r="X75" i="89"/>
  <c r="S75" i="89"/>
  <c r="R75" i="89"/>
  <c r="Q75" i="89"/>
  <c r="P75" i="89"/>
  <c r="O75" i="89"/>
  <c r="N75" i="89"/>
  <c r="M75" i="89"/>
  <c r="L75" i="89"/>
  <c r="K75" i="89"/>
  <c r="B75" i="89"/>
  <c r="AF74" i="89"/>
  <c r="AE74" i="89"/>
  <c r="AD74" i="89"/>
  <c r="AC74" i="89"/>
  <c r="AB74" i="89"/>
  <c r="AA74" i="89"/>
  <c r="Z74" i="89"/>
  <c r="Y74" i="89"/>
  <c r="V74" i="89"/>
  <c r="W74" i="89"/>
  <c r="X74" i="89"/>
  <c r="S74" i="89"/>
  <c r="R74" i="89"/>
  <c r="Q74" i="89"/>
  <c r="P74" i="89"/>
  <c r="O74" i="89"/>
  <c r="N74" i="89"/>
  <c r="M74" i="89"/>
  <c r="L74" i="89"/>
  <c r="K74" i="89"/>
  <c r="H55" i="89"/>
  <c r="E74" i="89"/>
  <c r="B55" i="89"/>
  <c r="B74" i="89"/>
  <c r="AF73" i="89"/>
  <c r="AE73" i="89"/>
  <c r="AD73" i="89"/>
  <c r="AC73" i="89"/>
  <c r="AB73" i="89"/>
  <c r="AA73" i="89"/>
  <c r="Z73" i="89"/>
  <c r="Y73" i="89"/>
  <c r="V73" i="89"/>
  <c r="W73" i="89"/>
  <c r="X73" i="89"/>
  <c r="S73" i="89"/>
  <c r="R73" i="89"/>
  <c r="Q73" i="89"/>
  <c r="P73" i="89"/>
  <c r="O73" i="89"/>
  <c r="N73" i="89"/>
  <c r="M73" i="89"/>
  <c r="L73" i="89"/>
  <c r="K73" i="89"/>
  <c r="B54" i="89"/>
  <c r="B73" i="89"/>
  <c r="AF72" i="89"/>
  <c r="AE72" i="89"/>
  <c r="AD72" i="89"/>
  <c r="AC72" i="89"/>
  <c r="AB72" i="89"/>
  <c r="AA72" i="89"/>
  <c r="Z72" i="89"/>
  <c r="Y72" i="89"/>
  <c r="V72" i="89"/>
  <c r="W72" i="89"/>
  <c r="X72" i="89"/>
  <c r="S72" i="89"/>
  <c r="R72" i="89"/>
  <c r="Q72" i="89"/>
  <c r="P72" i="89"/>
  <c r="O72" i="89"/>
  <c r="N72" i="89"/>
  <c r="M72" i="89"/>
  <c r="L72" i="89"/>
  <c r="K72" i="89"/>
  <c r="C53" i="89"/>
  <c r="C72" i="89"/>
  <c r="D72" i="89"/>
  <c r="B53" i="89"/>
  <c r="B72" i="89"/>
  <c r="AF71" i="89"/>
  <c r="AE71" i="89"/>
  <c r="AD71" i="89"/>
  <c r="AC71" i="89"/>
  <c r="AB71" i="89"/>
  <c r="AA71" i="89"/>
  <c r="Z71" i="89"/>
  <c r="Y71" i="89"/>
  <c r="V71" i="89"/>
  <c r="W71" i="89"/>
  <c r="X71" i="89"/>
  <c r="S71" i="89"/>
  <c r="R71" i="89"/>
  <c r="Q71" i="89"/>
  <c r="P71" i="89"/>
  <c r="O71" i="89"/>
  <c r="N71" i="89"/>
  <c r="M71" i="89"/>
  <c r="L71" i="89"/>
  <c r="K71" i="89"/>
  <c r="AF70" i="89"/>
  <c r="AE70" i="89"/>
  <c r="AD70" i="89"/>
  <c r="AC70" i="89"/>
  <c r="AB70" i="89"/>
  <c r="AA70" i="89"/>
  <c r="Z70" i="89"/>
  <c r="Y70" i="89"/>
  <c r="V70" i="89"/>
  <c r="W70" i="89"/>
  <c r="X70" i="89"/>
  <c r="S70" i="89"/>
  <c r="R70" i="89"/>
  <c r="Q70" i="89"/>
  <c r="P70" i="89"/>
  <c r="O70" i="89"/>
  <c r="N70" i="89"/>
  <c r="M70" i="89"/>
  <c r="L70" i="89"/>
  <c r="K70" i="89"/>
  <c r="G66" i="89"/>
  <c r="AF69" i="89"/>
  <c r="AE69" i="89"/>
  <c r="AD69" i="89"/>
  <c r="AC69" i="89"/>
  <c r="AB69" i="89"/>
  <c r="AA69" i="89"/>
  <c r="Z69" i="89"/>
  <c r="Y69" i="89"/>
  <c r="V69" i="89"/>
  <c r="W69" i="89"/>
  <c r="X69" i="89"/>
  <c r="S69" i="89"/>
  <c r="R69" i="89"/>
  <c r="Q69" i="89"/>
  <c r="P69" i="89"/>
  <c r="O69" i="89"/>
  <c r="N69" i="89"/>
  <c r="M69" i="89"/>
  <c r="L69" i="89"/>
  <c r="K69" i="89"/>
  <c r="AF68" i="89"/>
  <c r="AE68" i="89"/>
  <c r="AD68" i="89"/>
  <c r="AC68" i="89"/>
  <c r="AB68" i="89"/>
  <c r="AA68" i="89"/>
  <c r="Z68" i="89"/>
  <c r="Y68" i="89"/>
  <c r="V68" i="89"/>
  <c r="W68" i="89"/>
  <c r="X68" i="89"/>
  <c r="S68" i="89"/>
  <c r="R68" i="89"/>
  <c r="Q68" i="89"/>
  <c r="P68" i="89"/>
  <c r="O68" i="89"/>
  <c r="N68" i="89"/>
  <c r="M68" i="89"/>
  <c r="L68" i="89"/>
  <c r="K68" i="89"/>
  <c r="AF67" i="89"/>
  <c r="AE67" i="89"/>
  <c r="AD67" i="89"/>
  <c r="AC67" i="89"/>
  <c r="AB67" i="89"/>
  <c r="AA67" i="89"/>
  <c r="Z67" i="89"/>
  <c r="Y67" i="89"/>
  <c r="V67" i="89"/>
  <c r="W67" i="89"/>
  <c r="X67" i="89"/>
  <c r="S67" i="89"/>
  <c r="R67" i="89"/>
  <c r="Q67" i="89"/>
  <c r="P67" i="89"/>
  <c r="O67" i="89"/>
  <c r="N67" i="89"/>
  <c r="M67" i="89"/>
  <c r="L67" i="89"/>
  <c r="K67" i="89"/>
  <c r="G53" i="89"/>
  <c r="C56" i="89"/>
  <c r="B56" i="89"/>
  <c r="E57" i="89"/>
  <c r="G57" i="89"/>
  <c r="C58" i="89"/>
  <c r="B58" i="89"/>
  <c r="C61" i="89"/>
  <c r="B61" i="89"/>
  <c r="E56" i="89"/>
  <c r="G56" i="89"/>
  <c r="E58" i="89"/>
  <c r="G58" i="89"/>
  <c r="E59" i="89"/>
  <c r="G59" i="89"/>
  <c r="E60" i="89"/>
  <c r="G60" i="89"/>
  <c r="E61" i="89"/>
  <c r="G61" i="89"/>
  <c r="F53" i="89"/>
  <c r="B62" i="89"/>
  <c r="B63" i="89"/>
  <c r="B64" i="89"/>
  <c r="F54" i="89"/>
  <c r="F55" i="89"/>
  <c r="H66" i="89"/>
  <c r="H67" i="89"/>
  <c r="G67" i="89"/>
  <c r="B65" i="89"/>
  <c r="B66" i="89"/>
  <c r="F65" i="89"/>
  <c r="F66" i="89"/>
  <c r="F67" i="89"/>
  <c r="B67" i="89"/>
  <c r="AF66" i="89"/>
  <c r="AE66" i="89"/>
  <c r="AD66" i="89"/>
  <c r="AC66" i="89"/>
  <c r="AB66" i="89"/>
  <c r="AA66" i="89"/>
  <c r="Z66" i="89"/>
  <c r="Y66" i="89"/>
  <c r="V66" i="89"/>
  <c r="W66" i="89"/>
  <c r="X66" i="89"/>
  <c r="S66" i="89"/>
  <c r="R66" i="89"/>
  <c r="Q66" i="89"/>
  <c r="P66" i="89"/>
  <c r="O66" i="89"/>
  <c r="N66" i="89"/>
  <c r="M66" i="89"/>
  <c r="L66" i="89"/>
  <c r="K66" i="89"/>
  <c r="C66" i="89"/>
  <c r="AF65" i="89"/>
  <c r="AE65" i="89"/>
  <c r="AD65" i="89"/>
  <c r="AC65" i="89"/>
  <c r="AB65" i="89"/>
  <c r="AA65" i="89"/>
  <c r="Z65" i="89"/>
  <c r="Y65" i="89"/>
  <c r="V65" i="89"/>
  <c r="W65" i="89"/>
  <c r="X65" i="89"/>
  <c r="S65" i="89"/>
  <c r="R65" i="89"/>
  <c r="Q65" i="89"/>
  <c r="P65" i="89"/>
  <c r="O65" i="89"/>
  <c r="N65" i="89"/>
  <c r="M65" i="89"/>
  <c r="L65" i="89"/>
  <c r="K65" i="89"/>
  <c r="H65" i="89"/>
  <c r="G65" i="89"/>
  <c r="C65" i="89"/>
  <c r="AF64" i="89"/>
  <c r="AE64" i="89"/>
  <c r="AD64" i="89"/>
  <c r="AC64" i="89"/>
  <c r="AB64" i="89"/>
  <c r="AA64" i="89"/>
  <c r="Z64" i="89"/>
  <c r="Y64" i="89"/>
  <c r="V64" i="89"/>
  <c r="W64" i="89"/>
  <c r="X64" i="89"/>
  <c r="S64" i="89"/>
  <c r="R64" i="89"/>
  <c r="Q64" i="89"/>
  <c r="P64" i="89"/>
  <c r="O64" i="89"/>
  <c r="N64" i="89"/>
  <c r="M64" i="89"/>
  <c r="L64" i="89"/>
  <c r="K64" i="89"/>
  <c r="G64" i="89"/>
  <c r="E64" i="89"/>
  <c r="C64" i="89"/>
  <c r="AF63" i="89"/>
  <c r="AE63" i="89"/>
  <c r="AD63" i="89"/>
  <c r="AC63" i="89"/>
  <c r="AB63" i="89"/>
  <c r="AA63" i="89"/>
  <c r="Z63" i="89"/>
  <c r="Y63" i="89"/>
  <c r="V63" i="89"/>
  <c r="W63" i="89"/>
  <c r="X63" i="89"/>
  <c r="S63" i="89"/>
  <c r="R63" i="89"/>
  <c r="Q63" i="89"/>
  <c r="P63" i="89"/>
  <c r="O63" i="89"/>
  <c r="N63" i="89"/>
  <c r="M63" i="89"/>
  <c r="L63" i="89"/>
  <c r="K63" i="89"/>
  <c r="D53" i="89"/>
  <c r="E53" i="89"/>
  <c r="D54" i="89"/>
  <c r="E54" i="89"/>
  <c r="D55" i="89"/>
  <c r="E55" i="89"/>
  <c r="D63" i="89"/>
  <c r="C63" i="89"/>
  <c r="AF62" i="89"/>
  <c r="AE62" i="89"/>
  <c r="AD62" i="89"/>
  <c r="AC62" i="89"/>
  <c r="AB62" i="89"/>
  <c r="AA62" i="89"/>
  <c r="Z62" i="89"/>
  <c r="Y62" i="89"/>
  <c r="V62" i="89"/>
  <c r="W62" i="89"/>
  <c r="X62" i="89"/>
  <c r="S62" i="89"/>
  <c r="R62" i="89"/>
  <c r="Q62" i="89"/>
  <c r="P62" i="89"/>
  <c r="O62" i="89"/>
  <c r="N62" i="89"/>
  <c r="M62" i="89"/>
  <c r="L62" i="89"/>
  <c r="K62" i="89"/>
  <c r="AF61" i="89"/>
  <c r="AE61" i="89"/>
  <c r="AD61" i="89"/>
  <c r="AC61" i="89"/>
  <c r="AB61" i="89"/>
  <c r="AA61" i="89"/>
  <c r="Z61" i="89"/>
  <c r="Y61" i="89"/>
  <c r="V61" i="89"/>
  <c r="W61" i="89"/>
  <c r="X61" i="89"/>
  <c r="S61" i="89"/>
  <c r="R61" i="89"/>
  <c r="Q61" i="89"/>
  <c r="P61" i="89"/>
  <c r="O61" i="89"/>
  <c r="N61" i="89"/>
  <c r="M61" i="89"/>
  <c r="L61" i="89"/>
  <c r="K61" i="89"/>
  <c r="H61" i="89"/>
  <c r="AF60" i="89"/>
  <c r="AE60" i="89"/>
  <c r="AD60" i="89"/>
  <c r="AC60" i="89"/>
  <c r="AB60" i="89"/>
  <c r="AA60" i="89"/>
  <c r="Z60" i="89"/>
  <c r="Y60" i="89"/>
  <c r="V60" i="89"/>
  <c r="W60" i="89"/>
  <c r="X60" i="89"/>
  <c r="S60" i="89"/>
  <c r="R60" i="89"/>
  <c r="Q60" i="89"/>
  <c r="P60" i="89"/>
  <c r="O60" i="89"/>
  <c r="N60" i="89"/>
  <c r="M60" i="89"/>
  <c r="L60" i="89"/>
  <c r="K60" i="89"/>
  <c r="H60" i="89"/>
  <c r="AF59" i="89"/>
  <c r="AE59" i="89"/>
  <c r="AD59" i="89"/>
  <c r="AC59" i="89"/>
  <c r="AB59" i="89"/>
  <c r="AA59" i="89"/>
  <c r="Z59" i="89"/>
  <c r="Y59" i="89"/>
  <c r="V59" i="89"/>
  <c r="W59" i="89"/>
  <c r="X59" i="89"/>
  <c r="S59" i="89"/>
  <c r="R59" i="89"/>
  <c r="Q59" i="89"/>
  <c r="P59" i="89"/>
  <c r="O59" i="89"/>
  <c r="N59" i="89"/>
  <c r="M59" i="89"/>
  <c r="L59" i="89"/>
  <c r="K59" i="89"/>
  <c r="H59" i="89"/>
  <c r="AF58" i="89"/>
  <c r="AE58" i="89"/>
  <c r="AD58" i="89"/>
  <c r="AC58" i="89"/>
  <c r="AB58" i="89"/>
  <c r="AA58" i="89"/>
  <c r="Z58" i="89"/>
  <c r="Y58" i="89"/>
  <c r="V58" i="89"/>
  <c r="W58" i="89"/>
  <c r="X58" i="89"/>
  <c r="S58" i="89"/>
  <c r="R58" i="89"/>
  <c r="Q58" i="89"/>
  <c r="P58" i="89"/>
  <c r="O58" i="89"/>
  <c r="N58" i="89"/>
  <c r="M58" i="89"/>
  <c r="L58" i="89"/>
  <c r="K58" i="89"/>
  <c r="H58" i="89"/>
  <c r="AF57" i="89"/>
  <c r="AE57" i="89"/>
  <c r="AD57" i="89"/>
  <c r="AC57" i="89"/>
  <c r="AB57" i="89"/>
  <c r="AA57" i="89"/>
  <c r="Z57" i="89"/>
  <c r="Y57" i="89"/>
  <c r="V57" i="89"/>
  <c r="W57" i="89"/>
  <c r="X57" i="89"/>
  <c r="S57" i="89"/>
  <c r="R57" i="89"/>
  <c r="Q57" i="89"/>
  <c r="P57" i="89"/>
  <c r="O57" i="89"/>
  <c r="N57" i="89"/>
  <c r="M57" i="89"/>
  <c r="L57" i="89"/>
  <c r="K57" i="89"/>
  <c r="H57" i="89"/>
  <c r="AF56" i="89"/>
  <c r="AE56" i="89"/>
  <c r="AD56" i="89"/>
  <c r="AC56" i="89"/>
  <c r="AB56" i="89"/>
  <c r="AA56" i="89"/>
  <c r="Z56" i="89"/>
  <c r="Y56" i="89"/>
  <c r="V56" i="89"/>
  <c r="W56" i="89"/>
  <c r="X56" i="89"/>
  <c r="S56" i="89"/>
  <c r="R56" i="89"/>
  <c r="Q56" i="89"/>
  <c r="P56" i="89"/>
  <c r="O56" i="89"/>
  <c r="N56" i="89"/>
  <c r="M56" i="89"/>
  <c r="L56" i="89"/>
  <c r="K56" i="89"/>
  <c r="H56" i="89"/>
  <c r="AF55" i="89"/>
  <c r="AE55" i="89"/>
  <c r="AD55" i="89"/>
  <c r="AC55" i="89"/>
  <c r="AB55" i="89"/>
  <c r="AA55" i="89"/>
  <c r="Z55" i="89"/>
  <c r="Y55" i="89"/>
  <c r="V55" i="89"/>
  <c r="W55" i="89"/>
  <c r="X55" i="89"/>
  <c r="S55" i="89"/>
  <c r="R55" i="89"/>
  <c r="Q55" i="89"/>
  <c r="P55" i="89"/>
  <c r="O55" i="89"/>
  <c r="N55" i="89"/>
  <c r="M55" i="89"/>
  <c r="L55" i="89"/>
  <c r="K55" i="89"/>
  <c r="AF54" i="89"/>
  <c r="AE54" i="89"/>
  <c r="AD54" i="89"/>
  <c r="AC54" i="89"/>
  <c r="AB54" i="89"/>
  <c r="AA54" i="89"/>
  <c r="Z54" i="89"/>
  <c r="Y54" i="89"/>
  <c r="V54" i="89"/>
  <c r="W54" i="89"/>
  <c r="X54" i="89"/>
  <c r="S54" i="89"/>
  <c r="R54" i="89"/>
  <c r="Q54" i="89"/>
  <c r="P54" i="89"/>
  <c r="O54" i="89"/>
  <c r="N54" i="89"/>
  <c r="M54" i="89"/>
  <c r="L54" i="89"/>
  <c r="K54" i="89"/>
  <c r="AF53" i="89"/>
  <c r="AE53" i="89"/>
  <c r="AD53" i="89"/>
  <c r="AC53" i="89"/>
  <c r="AB53" i="89"/>
  <c r="AA53" i="89"/>
  <c r="Z53" i="89"/>
  <c r="Y53" i="89"/>
  <c r="V53" i="89"/>
  <c r="W53" i="89"/>
  <c r="X53" i="89"/>
  <c r="S53" i="89"/>
  <c r="R53" i="89"/>
  <c r="Q53" i="89"/>
  <c r="P53" i="89"/>
  <c r="O53" i="89"/>
  <c r="N53" i="89"/>
  <c r="M53" i="89"/>
  <c r="L53" i="89"/>
  <c r="K53" i="89"/>
  <c r="Y52" i="89"/>
  <c r="Z52" i="89"/>
  <c r="AA52" i="89"/>
  <c r="AB52" i="89"/>
  <c r="AC52" i="89"/>
  <c r="AD52" i="89"/>
  <c r="AE52" i="89"/>
  <c r="AF52" i="89"/>
  <c r="V52" i="89"/>
  <c r="W52" i="89"/>
  <c r="X52" i="89"/>
  <c r="AG52" i="89"/>
  <c r="S52" i="89"/>
  <c r="R52" i="89"/>
  <c r="Q52" i="89"/>
  <c r="P52" i="89"/>
  <c r="O52" i="89"/>
  <c r="N52" i="89"/>
  <c r="M52" i="89"/>
  <c r="L52" i="89"/>
  <c r="K52" i="89"/>
  <c r="B51" i="89"/>
  <c r="A51" i="88"/>
  <c r="B101" i="88"/>
  <c r="B96" i="88"/>
  <c r="B97" i="88"/>
  <c r="B98" i="88"/>
  <c r="B99" i="88"/>
  <c r="B100" i="88"/>
  <c r="D101" i="88"/>
  <c r="E101" i="88"/>
  <c r="B94" i="88"/>
  <c r="C101" i="88"/>
  <c r="F101" i="88"/>
  <c r="D100" i="88"/>
  <c r="E100" i="88"/>
  <c r="C100" i="88"/>
  <c r="F100" i="88"/>
  <c r="D99" i="88"/>
  <c r="E99" i="88"/>
  <c r="C59" i="88"/>
  <c r="B59" i="88"/>
  <c r="C99" i="88"/>
  <c r="F99" i="88"/>
  <c r="D98" i="88"/>
  <c r="E98" i="88"/>
  <c r="C98" i="88"/>
  <c r="F98" i="88"/>
  <c r="D97" i="88"/>
  <c r="E97" i="88"/>
  <c r="C97" i="88"/>
  <c r="F97" i="88"/>
  <c r="D96" i="88"/>
  <c r="E96" i="88"/>
  <c r="B55" i="88"/>
  <c r="C96" i="88"/>
  <c r="F96" i="88"/>
  <c r="G96" i="88"/>
  <c r="B95" i="88"/>
  <c r="C77" i="88"/>
  <c r="E77" i="88"/>
  <c r="F77" i="88"/>
  <c r="G77" i="88"/>
  <c r="D77" i="88"/>
  <c r="B79" i="88"/>
  <c r="H77" i="88"/>
  <c r="B78" i="88"/>
  <c r="C78" i="88"/>
  <c r="C79" i="88"/>
  <c r="D79" i="88"/>
  <c r="D80" i="88"/>
  <c r="B81" i="88"/>
  <c r="B80" i="88"/>
  <c r="C80" i="88"/>
  <c r="C81" i="88"/>
  <c r="D81" i="88"/>
  <c r="B83" i="88"/>
  <c r="B82" i="88"/>
  <c r="C82" i="88"/>
  <c r="C83" i="88"/>
  <c r="D83" i="88"/>
  <c r="B85" i="88"/>
  <c r="B84" i="88"/>
  <c r="C84" i="88"/>
  <c r="C85" i="88"/>
  <c r="D85" i="88"/>
  <c r="B87" i="88"/>
  <c r="B86" i="88"/>
  <c r="C86" i="88"/>
  <c r="C87" i="88"/>
  <c r="D87" i="88"/>
  <c r="D92" i="88"/>
  <c r="B89" i="88"/>
  <c r="B88" i="88"/>
  <c r="C88" i="88"/>
  <c r="C89" i="88"/>
  <c r="D89" i="88"/>
  <c r="B91" i="88"/>
  <c r="B90" i="88"/>
  <c r="C90" i="88"/>
  <c r="C91" i="88"/>
  <c r="D91" i="88"/>
  <c r="E92" i="88"/>
  <c r="C92" i="88"/>
  <c r="F92" i="88"/>
  <c r="S91" i="88"/>
  <c r="R91" i="88"/>
  <c r="Q91" i="88"/>
  <c r="P91" i="88"/>
  <c r="O91" i="88"/>
  <c r="N91" i="88"/>
  <c r="M91" i="88"/>
  <c r="L91" i="88"/>
  <c r="K91" i="88"/>
  <c r="H91" i="88"/>
  <c r="G91" i="88"/>
  <c r="S90" i="88"/>
  <c r="R90" i="88"/>
  <c r="Q90" i="88"/>
  <c r="P90" i="88"/>
  <c r="O90" i="88"/>
  <c r="N90" i="88"/>
  <c r="M90" i="88"/>
  <c r="L90" i="88"/>
  <c r="K90" i="88"/>
  <c r="S89" i="88"/>
  <c r="R89" i="88"/>
  <c r="Q89" i="88"/>
  <c r="P89" i="88"/>
  <c r="O89" i="88"/>
  <c r="N89" i="88"/>
  <c r="M89" i="88"/>
  <c r="L89" i="88"/>
  <c r="K89" i="88"/>
  <c r="H89" i="88"/>
  <c r="G89" i="88"/>
  <c r="S88" i="88"/>
  <c r="R88" i="88"/>
  <c r="Q88" i="88"/>
  <c r="P88" i="88"/>
  <c r="O88" i="88"/>
  <c r="N88" i="88"/>
  <c r="M88" i="88"/>
  <c r="L88" i="88"/>
  <c r="K88" i="88"/>
  <c r="H88" i="88"/>
  <c r="S87" i="88"/>
  <c r="R87" i="88"/>
  <c r="Q87" i="88"/>
  <c r="P87" i="88"/>
  <c r="O87" i="88"/>
  <c r="N87" i="88"/>
  <c r="M87" i="88"/>
  <c r="L87" i="88"/>
  <c r="K87" i="88"/>
  <c r="H87" i="88"/>
  <c r="G87" i="88"/>
  <c r="S86" i="88"/>
  <c r="R86" i="88"/>
  <c r="Q86" i="88"/>
  <c r="P86" i="88"/>
  <c r="O86" i="88"/>
  <c r="N86" i="88"/>
  <c r="M86" i="88"/>
  <c r="L86" i="88"/>
  <c r="K86" i="88"/>
  <c r="S85" i="88"/>
  <c r="R85" i="88"/>
  <c r="Q85" i="88"/>
  <c r="P85" i="88"/>
  <c r="O85" i="88"/>
  <c r="N85" i="88"/>
  <c r="M85" i="88"/>
  <c r="L85" i="88"/>
  <c r="K85" i="88"/>
  <c r="H85" i="88"/>
  <c r="E85" i="88"/>
  <c r="G85" i="88"/>
  <c r="S84" i="88"/>
  <c r="R84" i="88"/>
  <c r="Q84" i="88"/>
  <c r="P84" i="88"/>
  <c r="O84" i="88"/>
  <c r="N84" i="88"/>
  <c r="M84" i="88"/>
  <c r="L84" i="88"/>
  <c r="K84" i="88"/>
  <c r="S83" i="88"/>
  <c r="R83" i="88"/>
  <c r="Q83" i="88"/>
  <c r="P83" i="88"/>
  <c r="O83" i="88"/>
  <c r="N83" i="88"/>
  <c r="M83" i="88"/>
  <c r="L83" i="88"/>
  <c r="K83" i="88"/>
  <c r="H83" i="88"/>
  <c r="G83" i="88"/>
  <c r="S82" i="88"/>
  <c r="R82" i="88"/>
  <c r="Q82" i="88"/>
  <c r="P82" i="88"/>
  <c r="O82" i="88"/>
  <c r="N82" i="88"/>
  <c r="M82" i="88"/>
  <c r="L82" i="88"/>
  <c r="K82" i="88"/>
  <c r="S81" i="88"/>
  <c r="R81" i="88"/>
  <c r="Q81" i="88"/>
  <c r="P81" i="88"/>
  <c r="O81" i="88"/>
  <c r="N81" i="88"/>
  <c r="M81" i="88"/>
  <c r="L81" i="88"/>
  <c r="K81" i="88"/>
  <c r="H81" i="88"/>
  <c r="G81" i="88"/>
  <c r="H63" i="88"/>
  <c r="AF80" i="88"/>
  <c r="AE80" i="88"/>
  <c r="AD80" i="88"/>
  <c r="AC80" i="88"/>
  <c r="AB80" i="88"/>
  <c r="AA80" i="88"/>
  <c r="Z80" i="88"/>
  <c r="Y80" i="88"/>
  <c r="V80" i="88"/>
  <c r="W80" i="88"/>
  <c r="X80" i="88"/>
  <c r="S80" i="88"/>
  <c r="R80" i="88"/>
  <c r="Q80" i="88"/>
  <c r="P80" i="88"/>
  <c r="O80" i="88"/>
  <c r="N80" i="88"/>
  <c r="M80" i="88"/>
  <c r="L80" i="88"/>
  <c r="K80" i="88"/>
  <c r="AF79" i="88"/>
  <c r="AE79" i="88"/>
  <c r="AD79" i="88"/>
  <c r="AC79" i="88"/>
  <c r="AB79" i="88"/>
  <c r="AA79" i="88"/>
  <c r="Z79" i="88"/>
  <c r="Y79" i="88"/>
  <c r="V79" i="88"/>
  <c r="W79" i="88"/>
  <c r="X79" i="88"/>
  <c r="S79" i="88"/>
  <c r="R79" i="88"/>
  <c r="Q79" i="88"/>
  <c r="P79" i="88"/>
  <c r="O79" i="88"/>
  <c r="N79" i="88"/>
  <c r="M79" i="88"/>
  <c r="L79" i="88"/>
  <c r="K79" i="88"/>
  <c r="H79" i="88"/>
  <c r="G79" i="88"/>
  <c r="AF78" i="88"/>
  <c r="AE78" i="88"/>
  <c r="AD78" i="88"/>
  <c r="AC78" i="88"/>
  <c r="AB78" i="88"/>
  <c r="AA78" i="88"/>
  <c r="Z78" i="88"/>
  <c r="Y78" i="88"/>
  <c r="V78" i="88"/>
  <c r="W78" i="88"/>
  <c r="X78" i="88"/>
  <c r="S78" i="88"/>
  <c r="R78" i="88"/>
  <c r="Q78" i="88"/>
  <c r="P78" i="88"/>
  <c r="O78" i="88"/>
  <c r="N78" i="88"/>
  <c r="M78" i="88"/>
  <c r="L78" i="88"/>
  <c r="K78" i="88"/>
  <c r="AF77" i="88"/>
  <c r="AE77" i="88"/>
  <c r="AD77" i="88"/>
  <c r="AC77" i="88"/>
  <c r="AB77" i="88"/>
  <c r="AA77" i="88"/>
  <c r="Z77" i="88"/>
  <c r="Y77" i="88"/>
  <c r="V77" i="88"/>
  <c r="W77" i="88"/>
  <c r="X77" i="88"/>
  <c r="S77" i="88"/>
  <c r="R77" i="88"/>
  <c r="Q77" i="88"/>
  <c r="P77" i="88"/>
  <c r="O77" i="88"/>
  <c r="N77" i="88"/>
  <c r="M77" i="88"/>
  <c r="L77" i="88"/>
  <c r="K77" i="88"/>
  <c r="B77" i="88"/>
  <c r="AF76" i="88"/>
  <c r="AE76" i="88"/>
  <c r="AD76" i="88"/>
  <c r="AC76" i="88"/>
  <c r="AB76" i="88"/>
  <c r="AA76" i="88"/>
  <c r="Z76" i="88"/>
  <c r="Y76" i="88"/>
  <c r="V76" i="88"/>
  <c r="W76" i="88"/>
  <c r="X76" i="88"/>
  <c r="S76" i="88"/>
  <c r="R76" i="88"/>
  <c r="Q76" i="88"/>
  <c r="P76" i="88"/>
  <c r="O76" i="88"/>
  <c r="N76" i="88"/>
  <c r="M76" i="88"/>
  <c r="L76" i="88"/>
  <c r="K76" i="88"/>
  <c r="G68" i="88"/>
  <c r="C54" i="88"/>
  <c r="C73" i="88"/>
  <c r="C55" i="88"/>
  <c r="C74" i="88"/>
  <c r="D73" i="88"/>
  <c r="H53" i="88"/>
  <c r="E72" i="88"/>
  <c r="F72" i="88"/>
  <c r="H54" i="88"/>
  <c r="E73" i="88"/>
  <c r="F73" i="88"/>
  <c r="B76" i="88"/>
  <c r="AF75" i="88"/>
  <c r="AE75" i="88"/>
  <c r="AD75" i="88"/>
  <c r="AC75" i="88"/>
  <c r="AB75" i="88"/>
  <c r="AA75" i="88"/>
  <c r="Z75" i="88"/>
  <c r="Y75" i="88"/>
  <c r="V75" i="88"/>
  <c r="W75" i="88"/>
  <c r="X75" i="88"/>
  <c r="S75" i="88"/>
  <c r="R75" i="88"/>
  <c r="Q75" i="88"/>
  <c r="P75" i="88"/>
  <c r="O75" i="88"/>
  <c r="N75" i="88"/>
  <c r="M75" i="88"/>
  <c r="L75" i="88"/>
  <c r="K75" i="88"/>
  <c r="B75" i="88"/>
  <c r="AF74" i="88"/>
  <c r="AE74" i="88"/>
  <c r="AD74" i="88"/>
  <c r="AC74" i="88"/>
  <c r="AB74" i="88"/>
  <c r="AA74" i="88"/>
  <c r="Z74" i="88"/>
  <c r="Y74" i="88"/>
  <c r="V74" i="88"/>
  <c r="W74" i="88"/>
  <c r="X74" i="88"/>
  <c r="S74" i="88"/>
  <c r="R74" i="88"/>
  <c r="Q74" i="88"/>
  <c r="P74" i="88"/>
  <c r="O74" i="88"/>
  <c r="N74" i="88"/>
  <c r="M74" i="88"/>
  <c r="L74" i="88"/>
  <c r="K74" i="88"/>
  <c r="H55" i="88"/>
  <c r="E74" i="88"/>
  <c r="B74" i="88"/>
  <c r="AF73" i="88"/>
  <c r="AE73" i="88"/>
  <c r="AD73" i="88"/>
  <c r="AC73" i="88"/>
  <c r="AB73" i="88"/>
  <c r="AA73" i="88"/>
  <c r="Z73" i="88"/>
  <c r="Y73" i="88"/>
  <c r="V73" i="88"/>
  <c r="W73" i="88"/>
  <c r="X73" i="88"/>
  <c r="S73" i="88"/>
  <c r="R73" i="88"/>
  <c r="Q73" i="88"/>
  <c r="P73" i="88"/>
  <c r="O73" i="88"/>
  <c r="N73" i="88"/>
  <c r="M73" i="88"/>
  <c r="L73" i="88"/>
  <c r="K73" i="88"/>
  <c r="B54" i="88"/>
  <c r="B73" i="88"/>
  <c r="AF72" i="88"/>
  <c r="AE72" i="88"/>
  <c r="AD72" i="88"/>
  <c r="AC72" i="88"/>
  <c r="AB72" i="88"/>
  <c r="AA72" i="88"/>
  <c r="Z72" i="88"/>
  <c r="Y72" i="88"/>
  <c r="V72" i="88"/>
  <c r="W72" i="88"/>
  <c r="X72" i="88"/>
  <c r="S72" i="88"/>
  <c r="R72" i="88"/>
  <c r="Q72" i="88"/>
  <c r="P72" i="88"/>
  <c r="O72" i="88"/>
  <c r="N72" i="88"/>
  <c r="M72" i="88"/>
  <c r="L72" i="88"/>
  <c r="K72" i="88"/>
  <c r="C53" i="88"/>
  <c r="C72" i="88"/>
  <c r="D72" i="88"/>
  <c r="B53" i="88"/>
  <c r="B72" i="88"/>
  <c r="AF71" i="88"/>
  <c r="AE71" i="88"/>
  <c r="AD71" i="88"/>
  <c r="AC71" i="88"/>
  <c r="AB71" i="88"/>
  <c r="AA71" i="88"/>
  <c r="Z71" i="88"/>
  <c r="Y71" i="88"/>
  <c r="V71" i="88"/>
  <c r="W71" i="88"/>
  <c r="X71" i="88"/>
  <c r="S71" i="88"/>
  <c r="R71" i="88"/>
  <c r="Q71" i="88"/>
  <c r="P71" i="88"/>
  <c r="O71" i="88"/>
  <c r="N71" i="88"/>
  <c r="M71" i="88"/>
  <c r="L71" i="88"/>
  <c r="K71" i="88"/>
  <c r="AF70" i="88"/>
  <c r="AE70" i="88"/>
  <c r="AD70" i="88"/>
  <c r="AC70" i="88"/>
  <c r="AB70" i="88"/>
  <c r="AA70" i="88"/>
  <c r="Z70" i="88"/>
  <c r="Y70" i="88"/>
  <c r="V70" i="88"/>
  <c r="W70" i="88"/>
  <c r="X70" i="88"/>
  <c r="S70" i="88"/>
  <c r="R70" i="88"/>
  <c r="Q70" i="88"/>
  <c r="P70" i="88"/>
  <c r="O70" i="88"/>
  <c r="N70" i="88"/>
  <c r="M70" i="88"/>
  <c r="L70" i="88"/>
  <c r="K70" i="88"/>
  <c r="G66" i="88"/>
  <c r="AF69" i="88"/>
  <c r="AE69" i="88"/>
  <c r="AD69" i="88"/>
  <c r="AC69" i="88"/>
  <c r="AB69" i="88"/>
  <c r="AA69" i="88"/>
  <c r="Z69" i="88"/>
  <c r="Y69" i="88"/>
  <c r="V69" i="88"/>
  <c r="W69" i="88"/>
  <c r="X69" i="88"/>
  <c r="S69" i="88"/>
  <c r="R69" i="88"/>
  <c r="Q69" i="88"/>
  <c r="P69" i="88"/>
  <c r="O69" i="88"/>
  <c r="N69" i="88"/>
  <c r="M69" i="88"/>
  <c r="L69" i="88"/>
  <c r="K69" i="88"/>
  <c r="AF68" i="88"/>
  <c r="AE68" i="88"/>
  <c r="AD68" i="88"/>
  <c r="AC68" i="88"/>
  <c r="AB68" i="88"/>
  <c r="AA68" i="88"/>
  <c r="Z68" i="88"/>
  <c r="Y68" i="88"/>
  <c r="V68" i="88"/>
  <c r="W68" i="88"/>
  <c r="X68" i="88"/>
  <c r="S68" i="88"/>
  <c r="R68" i="88"/>
  <c r="Q68" i="88"/>
  <c r="P68" i="88"/>
  <c r="O68" i="88"/>
  <c r="N68" i="88"/>
  <c r="M68" i="88"/>
  <c r="L68" i="88"/>
  <c r="K68" i="88"/>
  <c r="AF67" i="88"/>
  <c r="AE67" i="88"/>
  <c r="AD67" i="88"/>
  <c r="AC67" i="88"/>
  <c r="AB67" i="88"/>
  <c r="AA67" i="88"/>
  <c r="Z67" i="88"/>
  <c r="Y67" i="88"/>
  <c r="V67" i="88"/>
  <c r="W67" i="88"/>
  <c r="X67" i="88"/>
  <c r="S67" i="88"/>
  <c r="R67" i="88"/>
  <c r="Q67" i="88"/>
  <c r="P67" i="88"/>
  <c r="O67" i="88"/>
  <c r="N67" i="88"/>
  <c r="M67" i="88"/>
  <c r="L67" i="88"/>
  <c r="K67" i="88"/>
  <c r="G53" i="88"/>
  <c r="C56" i="88"/>
  <c r="B56" i="88"/>
  <c r="E56" i="88"/>
  <c r="G56" i="88"/>
  <c r="C57" i="88"/>
  <c r="B57" i="88"/>
  <c r="C58" i="88"/>
  <c r="B58" i="88"/>
  <c r="C60" i="88"/>
  <c r="B60" i="88"/>
  <c r="C61" i="88"/>
  <c r="B61" i="88"/>
  <c r="E57" i="88"/>
  <c r="G57" i="88"/>
  <c r="E58" i="88"/>
  <c r="G58" i="88"/>
  <c r="E59" i="88"/>
  <c r="G59" i="88"/>
  <c r="E60" i="88"/>
  <c r="G60" i="88"/>
  <c r="E61" i="88"/>
  <c r="G61" i="88"/>
  <c r="F53" i="88"/>
  <c r="B62" i="88"/>
  <c r="B63" i="88"/>
  <c r="B64" i="88"/>
  <c r="F54" i="88"/>
  <c r="F55" i="88"/>
  <c r="H66" i="88"/>
  <c r="H67" i="88"/>
  <c r="G67" i="88"/>
  <c r="B65" i="88"/>
  <c r="B66" i="88"/>
  <c r="F65" i="88"/>
  <c r="F66" i="88"/>
  <c r="F67" i="88"/>
  <c r="B67" i="88"/>
  <c r="AF66" i="88"/>
  <c r="AE66" i="88"/>
  <c r="AD66" i="88"/>
  <c r="AC66" i="88"/>
  <c r="AB66" i="88"/>
  <c r="AA66" i="88"/>
  <c r="Z66" i="88"/>
  <c r="Y66" i="88"/>
  <c r="V66" i="88"/>
  <c r="W66" i="88"/>
  <c r="X66" i="88"/>
  <c r="S66" i="88"/>
  <c r="R66" i="88"/>
  <c r="Q66" i="88"/>
  <c r="P66" i="88"/>
  <c r="O66" i="88"/>
  <c r="N66" i="88"/>
  <c r="M66" i="88"/>
  <c r="L66" i="88"/>
  <c r="K66" i="88"/>
  <c r="C66" i="88"/>
  <c r="AF65" i="88"/>
  <c r="AE65" i="88"/>
  <c r="AD65" i="88"/>
  <c r="AC65" i="88"/>
  <c r="AB65" i="88"/>
  <c r="AA65" i="88"/>
  <c r="Z65" i="88"/>
  <c r="Y65" i="88"/>
  <c r="V65" i="88"/>
  <c r="W65" i="88"/>
  <c r="X65" i="88"/>
  <c r="S65" i="88"/>
  <c r="R65" i="88"/>
  <c r="Q65" i="88"/>
  <c r="P65" i="88"/>
  <c r="O65" i="88"/>
  <c r="N65" i="88"/>
  <c r="M65" i="88"/>
  <c r="L65" i="88"/>
  <c r="K65" i="88"/>
  <c r="H65" i="88"/>
  <c r="G65" i="88"/>
  <c r="C65" i="88"/>
  <c r="AF64" i="88"/>
  <c r="AE64" i="88"/>
  <c r="AD64" i="88"/>
  <c r="AC64" i="88"/>
  <c r="AB64" i="88"/>
  <c r="AA64" i="88"/>
  <c r="Z64" i="88"/>
  <c r="Y64" i="88"/>
  <c r="V64" i="88"/>
  <c r="W64" i="88"/>
  <c r="X64" i="88"/>
  <c r="S64" i="88"/>
  <c r="R64" i="88"/>
  <c r="Q64" i="88"/>
  <c r="P64" i="88"/>
  <c r="O64" i="88"/>
  <c r="N64" i="88"/>
  <c r="M64" i="88"/>
  <c r="L64" i="88"/>
  <c r="K64" i="88"/>
  <c r="G64" i="88"/>
  <c r="E64" i="88"/>
  <c r="C64" i="88"/>
  <c r="AF63" i="88"/>
  <c r="AE63" i="88"/>
  <c r="AD63" i="88"/>
  <c r="AC63" i="88"/>
  <c r="AB63" i="88"/>
  <c r="AA63" i="88"/>
  <c r="Z63" i="88"/>
  <c r="Y63" i="88"/>
  <c r="V63" i="88"/>
  <c r="W63" i="88"/>
  <c r="X63" i="88"/>
  <c r="S63" i="88"/>
  <c r="R63" i="88"/>
  <c r="Q63" i="88"/>
  <c r="P63" i="88"/>
  <c r="O63" i="88"/>
  <c r="N63" i="88"/>
  <c r="M63" i="88"/>
  <c r="L63" i="88"/>
  <c r="K63" i="88"/>
  <c r="D53" i="88"/>
  <c r="E53" i="88"/>
  <c r="D54" i="88"/>
  <c r="E54" i="88"/>
  <c r="D55" i="88"/>
  <c r="E55" i="88"/>
  <c r="D63" i="88"/>
  <c r="C63" i="88"/>
  <c r="AF62" i="88"/>
  <c r="AE62" i="88"/>
  <c r="AD62" i="88"/>
  <c r="AC62" i="88"/>
  <c r="AB62" i="88"/>
  <c r="AA62" i="88"/>
  <c r="Z62" i="88"/>
  <c r="Y62" i="88"/>
  <c r="V62" i="88"/>
  <c r="W62" i="88"/>
  <c r="X62" i="88"/>
  <c r="S62" i="88"/>
  <c r="R62" i="88"/>
  <c r="Q62" i="88"/>
  <c r="P62" i="88"/>
  <c r="O62" i="88"/>
  <c r="N62" i="88"/>
  <c r="M62" i="88"/>
  <c r="L62" i="88"/>
  <c r="K62" i="88"/>
  <c r="AF61" i="88"/>
  <c r="AE61" i="88"/>
  <c r="AD61" i="88"/>
  <c r="AC61" i="88"/>
  <c r="AB61" i="88"/>
  <c r="AA61" i="88"/>
  <c r="Z61" i="88"/>
  <c r="Y61" i="88"/>
  <c r="V61" i="88"/>
  <c r="W61" i="88"/>
  <c r="X61" i="88"/>
  <c r="S61" i="88"/>
  <c r="R61" i="88"/>
  <c r="Q61" i="88"/>
  <c r="P61" i="88"/>
  <c r="O61" i="88"/>
  <c r="N61" i="88"/>
  <c r="M61" i="88"/>
  <c r="L61" i="88"/>
  <c r="K61" i="88"/>
  <c r="H61" i="88"/>
  <c r="AF60" i="88"/>
  <c r="AE60" i="88"/>
  <c r="AD60" i="88"/>
  <c r="AC60" i="88"/>
  <c r="AB60" i="88"/>
  <c r="AA60" i="88"/>
  <c r="Z60" i="88"/>
  <c r="Y60" i="88"/>
  <c r="V60" i="88"/>
  <c r="W60" i="88"/>
  <c r="X60" i="88"/>
  <c r="S60" i="88"/>
  <c r="R60" i="88"/>
  <c r="Q60" i="88"/>
  <c r="P60" i="88"/>
  <c r="O60" i="88"/>
  <c r="N60" i="88"/>
  <c r="M60" i="88"/>
  <c r="L60" i="88"/>
  <c r="K60" i="88"/>
  <c r="H60" i="88"/>
  <c r="AF59" i="88"/>
  <c r="AE59" i="88"/>
  <c r="AD59" i="88"/>
  <c r="AC59" i="88"/>
  <c r="AB59" i="88"/>
  <c r="AA59" i="88"/>
  <c r="Z59" i="88"/>
  <c r="Y59" i="88"/>
  <c r="V59" i="88"/>
  <c r="W59" i="88"/>
  <c r="X59" i="88"/>
  <c r="S59" i="88"/>
  <c r="R59" i="88"/>
  <c r="Q59" i="88"/>
  <c r="P59" i="88"/>
  <c r="O59" i="88"/>
  <c r="N59" i="88"/>
  <c r="M59" i="88"/>
  <c r="L59" i="88"/>
  <c r="K59" i="88"/>
  <c r="H59" i="88"/>
  <c r="AF58" i="88"/>
  <c r="AE58" i="88"/>
  <c r="AD58" i="88"/>
  <c r="AC58" i="88"/>
  <c r="AB58" i="88"/>
  <c r="AA58" i="88"/>
  <c r="Z58" i="88"/>
  <c r="Y58" i="88"/>
  <c r="V58" i="88"/>
  <c r="W58" i="88"/>
  <c r="X58" i="88"/>
  <c r="S58" i="88"/>
  <c r="R58" i="88"/>
  <c r="Q58" i="88"/>
  <c r="P58" i="88"/>
  <c r="O58" i="88"/>
  <c r="N58" i="88"/>
  <c r="M58" i="88"/>
  <c r="L58" i="88"/>
  <c r="K58" i="88"/>
  <c r="H58" i="88"/>
  <c r="AF57" i="88"/>
  <c r="AE57" i="88"/>
  <c r="AD57" i="88"/>
  <c r="AC57" i="88"/>
  <c r="AB57" i="88"/>
  <c r="AA57" i="88"/>
  <c r="Z57" i="88"/>
  <c r="Y57" i="88"/>
  <c r="V57" i="88"/>
  <c r="W57" i="88"/>
  <c r="X57" i="88"/>
  <c r="S57" i="88"/>
  <c r="R57" i="88"/>
  <c r="Q57" i="88"/>
  <c r="P57" i="88"/>
  <c r="O57" i="88"/>
  <c r="N57" i="88"/>
  <c r="M57" i="88"/>
  <c r="L57" i="88"/>
  <c r="K57" i="88"/>
  <c r="H57" i="88"/>
  <c r="AF56" i="88"/>
  <c r="AE56" i="88"/>
  <c r="AD56" i="88"/>
  <c r="AC56" i="88"/>
  <c r="AB56" i="88"/>
  <c r="AA56" i="88"/>
  <c r="Z56" i="88"/>
  <c r="Y56" i="88"/>
  <c r="V56" i="88"/>
  <c r="W56" i="88"/>
  <c r="X56" i="88"/>
  <c r="S56" i="88"/>
  <c r="R56" i="88"/>
  <c r="Q56" i="88"/>
  <c r="P56" i="88"/>
  <c r="O56" i="88"/>
  <c r="N56" i="88"/>
  <c r="M56" i="88"/>
  <c r="L56" i="88"/>
  <c r="K56" i="88"/>
  <c r="H56" i="88"/>
  <c r="AF55" i="88"/>
  <c r="AE55" i="88"/>
  <c r="AD55" i="88"/>
  <c r="AC55" i="88"/>
  <c r="AB55" i="88"/>
  <c r="AA55" i="88"/>
  <c r="Z55" i="88"/>
  <c r="Y55" i="88"/>
  <c r="V55" i="88"/>
  <c r="W55" i="88"/>
  <c r="X55" i="88"/>
  <c r="S55" i="88"/>
  <c r="R55" i="88"/>
  <c r="Q55" i="88"/>
  <c r="P55" i="88"/>
  <c r="O55" i="88"/>
  <c r="N55" i="88"/>
  <c r="M55" i="88"/>
  <c r="L55" i="88"/>
  <c r="K55" i="88"/>
  <c r="AF54" i="88"/>
  <c r="AE54" i="88"/>
  <c r="AD54" i="88"/>
  <c r="AC54" i="88"/>
  <c r="AB54" i="88"/>
  <c r="AA54" i="88"/>
  <c r="Z54" i="88"/>
  <c r="Y54" i="88"/>
  <c r="V54" i="88"/>
  <c r="W54" i="88"/>
  <c r="X54" i="88"/>
  <c r="S54" i="88"/>
  <c r="R54" i="88"/>
  <c r="Q54" i="88"/>
  <c r="P54" i="88"/>
  <c r="O54" i="88"/>
  <c r="N54" i="88"/>
  <c r="M54" i="88"/>
  <c r="L54" i="88"/>
  <c r="K54" i="88"/>
  <c r="AF53" i="88"/>
  <c r="AE53" i="88"/>
  <c r="AD53" i="88"/>
  <c r="AC53" i="88"/>
  <c r="AB53" i="88"/>
  <c r="AA53" i="88"/>
  <c r="Z53" i="88"/>
  <c r="Y53" i="88"/>
  <c r="V53" i="88"/>
  <c r="W53" i="88"/>
  <c r="X53" i="88"/>
  <c r="S53" i="88"/>
  <c r="R53" i="88"/>
  <c r="Q53" i="88"/>
  <c r="P53" i="88"/>
  <c r="O53" i="88"/>
  <c r="N53" i="88"/>
  <c r="M53" i="88"/>
  <c r="L53" i="88"/>
  <c r="K53" i="88"/>
  <c r="Y52" i="88"/>
  <c r="Z52" i="88"/>
  <c r="AA52" i="88"/>
  <c r="AB52" i="88"/>
  <c r="AC52" i="88"/>
  <c r="AD52" i="88"/>
  <c r="AE52" i="88"/>
  <c r="AF52" i="88"/>
  <c r="V52" i="88"/>
  <c r="W52" i="88"/>
  <c r="X52" i="88"/>
  <c r="AG52" i="88"/>
  <c r="S52" i="88"/>
  <c r="R52" i="88"/>
  <c r="Q52" i="88"/>
  <c r="P52" i="88"/>
  <c r="O52" i="88"/>
  <c r="N52" i="88"/>
  <c r="M52" i="88"/>
  <c r="L52" i="88"/>
  <c r="K52" i="88"/>
  <c r="B51" i="88"/>
  <c r="A51" i="87"/>
  <c r="B101" i="87"/>
  <c r="B96" i="87"/>
  <c r="B97" i="87"/>
  <c r="B98" i="87"/>
  <c r="B99" i="87"/>
  <c r="B100" i="87"/>
  <c r="D101" i="87"/>
  <c r="E101" i="87"/>
  <c r="B94" i="87"/>
  <c r="C101" i="87"/>
  <c r="F101" i="87"/>
  <c r="D100" i="87"/>
  <c r="E100" i="87"/>
  <c r="C100" i="87"/>
  <c r="F100" i="87"/>
  <c r="D99" i="87"/>
  <c r="E99" i="87"/>
  <c r="C99" i="87"/>
  <c r="F99" i="87"/>
  <c r="D98" i="87"/>
  <c r="E98" i="87"/>
  <c r="C98" i="87"/>
  <c r="F98" i="87"/>
  <c r="D97" i="87"/>
  <c r="E97" i="87"/>
  <c r="C97" i="87"/>
  <c r="F97" i="87"/>
  <c r="D96" i="87"/>
  <c r="E96" i="87"/>
  <c r="C96" i="87"/>
  <c r="F96" i="87"/>
  <c r="G96" i="87"/>
  <c r="B95" i="87"/>
  <c r="C77" i="87"/>
  <c r="E77" i="87"/>
  <c r="F77" i="87"/>
  <c r="G77" i="87"/>
  <c r="D77" i="87"/>
  <c r="B79" i="87"/>
  <c r="H77" i="87"/>
  <c r="B78" i="87"/>
  <c r="C78" i="87"/>
  <c r="C79" i="87"/>
  <c r="D79" i="87"/>
  <c r="D80" i="87"/>
  <c r="B81" i="87"/>
  <c r="B80" i="87"/>
  <c r="C80" i="87"/>
  <c r="C81" i="87"/>
  <c r="D81" i="87"/>
  <c r="B83" i="87"/>
  <c r="B82" i="87"/>
  <c r="C82" i="87"/>
  <c r="C83" i="87"/>
  <c r="D83" i="87"/>
  <c r="B85" i="87"/>
  <c r="B84" i="87"/>
  <c r="C84" i="87"/>
  <c r="C85" i="87"/>
  <c r="D85" i="87"/>
  <c r="B87" i="87"/>
  <c r="B86" i="87"/>
  <c r="C86" i="87"/>
  <c r="C87" i="87"/>
  <c r="D87" i="87"/>
  <c r="D92" i="87"/>
  <c r="B89" i="87"/>
  <c r="B88" i="87"/>
  <c r="C88" i="87"/>
  <c r="C89" i="87"/>
  <c r="D89" i="87"/>
  <c r="B91" i="87"/>
  <c r="B90" i="87"/>
  <c r="C90" i="87"/>
  <c r="C91" i="87"/>
  <c r="D91" i="87"/>
  <c r="E92" i="87"/>
  <c r="C92" i="87"/>
  <c r="F92" i="87"/>
  <c r="S91" i="87"/>
  <c r="R91" i="87"/>
  <c r="Q91" i="87"/>
  <c r="P91" i="87"/>
  <c r="O91" i="87"/>
  <c r="N91" i="87"/>
  <c r="M91" i="87"/>
  <c r="L91" i="87"/>
  <c r="K91" i="87"/>
  <c r="H91" i="87"/>
  <c r="G91" i="87"/>
  <c r="S90" i="87"/>
  <c r="R90" i="87"/>
  <c r="Q90" i="87"/>
  <c r="P90" i="87"/>
  <c r="O90" i="87"/>
  <c r="N90" i="87"/>
  <c r="M90" i="87"/>
  <c r="L90" i="87"/>
  <c r="K90" i="87"/>
  <c r="S89" i="87"/>
  <c r="R89" i="87"/>
  <c r="Q89" i="87"/>
  <c r="P89" i="87"/>
  <c r="O89" i="87"/>
  <c r="N89" i="87"/>
  <c r="M89" i="87"/>
  <c r="L89" i="87"/>
  <c r="K89" i="87"/>
  <c r="H89" i="87"/>
  <c r="H88" i="87"/>
  <c r="G89" i="87"/>
  <c r="S88" i="87"/>
  <c r="R88" i="87"/>
  <c r="Q88" i="87"/>
  <c r="P88" i="87"/>
  <c r="O88" i="87"/>
  <c r="N88" i="87"/>
  <c r="M88" i="87"/>
  <c r="L88" i="87"/>
  <c r="K88" i="87"/>
  <c r="S87" i="87"/>
  <c r="R87" i="87"/>
  <c r="Q87" i="87"/>
  <c r="P87" i="87"/>
  <c r="O87" i="87"/>
  <c r="N87" i="87"/>
  <c r="M87" i="87"/>
  <c r="L87" i="87"/>
  <c r="K87" i="87"/>
  <c r="H87" i="87"/>
  <c r="G87" i="87"/>
  <c r="S86" i="87"/>
  <c r="R86" i="87"/>
  <c r="Q86" i="87"/>
  <c r="P86" i="87"/>
  <c r="O86" i="87"/>
  <c r="N86" i="87"/>
  <c r="M86" i="87"/>
  <c r="L86" i="87"/>
  <c r="K86" i="87"/>
  <c r="S85" i="87"/>
  <c r="R85" i="87"/>
  <c r="Q85" i="87"/>
  <c r="P85" i="87"/>
  <c r="O85" i="87"/>
  <c r="N85" i="87"/>
  <c r="M85" i="87"/>
  <c r="L85" i="87"/>
  <c r="K85" i="87"/>
  <c r="H85" i="87"/>
  <c r="E85" i="87"/>
  <c r="G85" i="87"/>
  <c r="S84" i="87"/>
  <c r="R84" i="87"/>
  <c r="Q84" i="87"/>
  <c r="P84" i="87"/>
  <c r="O84" i="87"/>
  <c r="N84" i="87"/>
  <c r="M84" i="87"/>
  <c r="L84" i="87"/>
  <c r="K84" i="87"/>
  <c r="S83" i="87"/>
  <c r="R83" i="87"/>
  <c r="Q83" i="87"/>
  <c r="P83" i="87"/>
  <c r="O83" i="87"/>
  <c r="N83" i="87"/>
  <c r="M83" i="87"/>
  <c r="L83" i="87"/>
  <c r="K83" i="87"/>
  <c r="H83" i="87"/>
  <c r="G83" i="87"/>
  <c r="S82" i="87"/>
  <c r="R82" i="87"/>
  <c r="Q82" i="87"/>
  <c r="P82" i="87"/>
  <c r="O82" i="87"/>
  <c r="N82" i="87"/>
  <c r="M82" i="87"/>
  <c r="L82" i="87"/>
  <c r="K82" i="87"/>
  <c r="S81" i="87"/>
  <c r="R81" i="87"/>
  <c r="Q81" i="87"/>
  <c r="P81" i="87"/>
  <c r="O81" i="87"/>
  <c r="N81" i="87"/>
  <c r="M81" i="87"/>
  <c r="L81" i="87"/>
  <c r="K81" i="87"/>
  <c r="H81" i="87"/>
  <c r="G81" i="87"/>
  <c r="H63" i="87"/>
  <c r="AF80" i="87"/>
  <c r="AE80" i="87"/>
  <c r="AD80" i="87"/>
  <c r="AC80" i="87"/>
  <c r="AB80" i="87"/>
  <c r="AA80" i="87"/>
  <c r="Z80" i="87"/>
  <c r="Y80" i="87"/>
  <c r="V80" i="87"/>
  <c r="W80" i="87"/>
  <c r="X80" i="87"/>
  <c r="S80" i="87"/>
  <c r="R80" i="87"/>
  <c r="Q80" i="87"/>
  <c r="P80" i="87"/>
  <c r="O80" i="87"/>
  <c r="N80" i="87"/>
  <c r="M80" i="87"/>
  <c r="L80" i="87"/>
  <c r="K80" i="87"/>
  <c r="AF79" i="87"/>
  <c r="AE79" i="87"/>
  <c r="AD79" i="87"/>
  <c r="AC79" i="87"/>
  <c r="AB79" i="87"/>
  <c r="AA79" i="87"/>
  <c r="Z79" i="87"/>
  <c r="Y79" i="87"/>
  <c r="V79" i="87"/>
  <c r="W79" i="87"/>
  <c r="X79" i="87"/>
  <c r="S79" i="87"/>
  <c r="R79" i="87"/>
  <c r="Q79" i="87"/>
  <c r="P79" i="87"/>
  <c r="O79" i="87"/>
  <c r="N79" i="87"/>
  <c r="M79" i="87"/>
  <c r="L79" i="87"/>
  <c r="K79" i="87"/>
  <c r="H79" i="87"/>
  <c r="G79" i="87"/>
  <c r="AF78" i="87"/>
  <c r="AE78" i="87"/>
  <c r="AD78" i="87"/>
  <c r="AC78" i="87"/>
  <c r="AB78" i="87"/>
  <c r="AA78" i="87"/>
  <c r="Z78" i="87"/>
  <c r="Y78" i="87"/>
  <c r="V78" i="87"/>
  <c r="W78" i="87"/>
  <c r="X78" i="87"/>
  <c r="S78" i="87"/>
  <c r="R78" i="87"/>
  <c r="Q78" i="87"/>
  <c r="P78" i="87"/>
  <c r="O78" i="87"/>
  <c r="N78" i="87"/>
  <c r="M78" i="87"/>
  <c r="L78" i="87"/>
  <c r="K78" i="87"/>
  <c r="AF77" i="87"/>
  <c r="AE77" i="87"/>
  <c r="AD77" i="87"/>
  <c r="AC77" i="87"/>
  <c r="AB77" i="87"/>
  <c r="AA77" i="87"/>
  <c r="Z77" i="87"/>
  <c r="Y77" i="87"/>
  <c r="V77" i="87"/>
  <c r="W77" i="87"/>
  <c r="X77" i="87"/>
  <c r="S77" i="87"/>
  <c r="R77" i="87"/>
  <c r="Q77" i="87"/>
  <c r="P77" i="87"/>
  <c r="O77" i="87"/>
  <c r="N77" i="87"/>
  <c r="M77" i="87"/>
  <c r="L77" i="87"/>
  <c r="K77" i="87"/>
  <c r="B77" i="87"/>
  <c r="AF76" i="87"/>
  <c r="AE76" i="87"/>
  <c r="AD76" i="87"/>
  <c r="AC76" i="87"/>
  <c r="AB76" i="87"/>
  <c r="AA76" i="87"/>
  <c r="Z76" i="87"/>
  <c r="Y76" i="87"/>
  <c r="V76" i="87"/>
  <c r="W76" i="87"/>
  <c r="X76" i="87"/>
  <c r="S76" i="87"/>
  <c r="R76" i="87"/>
  <c r="Q76" i="87"/>
  <c r="P76" i="87"/>
  <c r="O76" i="87"/>
  <c r="N76" i="87"/>
  <c r="M76" i="87"/>
  <c r="L76" i="87"/>
  <c r="K76" i="87"/>
  <c r="G68" i="87"/>
  <c r="C54" i="87"/>
  <c r="C73" i="87"/>
  <c r="C55" i="87"/>
  <c r="C74" i="87"/>
  <c r="D73" i="87"/>
  <c r="H53" i="87"/>
  <c r="E72" i="87"/>
  <c r="F72" i="87"/>
  <c r="H54" i="87"/>
  <c r="E73" i="87"/>
  <c r="F73" i="87"/>
  <c r="B76" i="87"/>
  <c r="AF75" i="87"/>
  <c r="AE75" i="87"/>
  <c r="AD75" i="87"/>
  <c r="AC75" i="87"/>
  <c r="AB75" i="87"/>
  <c r="AA75" i="87"/>
  <c r="Z75" i="87"/>
  <c r="Y75" i="87"/>
  <c r="V75" i="87"/>
  <c r="W75" i="87"/>
  <c r="X75" i="87"/>
  <c r="S75" i="87"/>
  <c r="R75" i="87"/>
  <c r="Q75" i="87"/>
  <c r="P75" i="87"/>
  <c r="O75" i="87"/>
  <c r="N75" i="87"/>
  <c r="M75" i="87"/>
  <c r="L75" i="87"/>
  <c r="K75" i="87"/>
  <c r="B75" i="87"/>
  <c r="AF74" i="87"/>
  <c r="AE74" i="87"/>
  <c r="AD74" i="87"/>
  <c r="AC74" i="87"/>
  <c r="AB74" i="87"/>
  <c r="AA74" i="87"/>
  <c r="Z74" i="87"/>
  <c r="Y74" i="87"/>
  <c r="V74" i="87"/>
  <c r="W74" i="87"/>
  <c r="X74" i="87"/>
  <c r="S74" i="87"/>
  <c r="R74" i="87"/>
  <c r="Q74" i="87"/>
  <c r="P74" i="87"/>
  <c r="O74" i="87"/>
  <c r="N74" i="87"/>
  <c r="M74" i="87"/>
  <c r="L74" i="87"/>
  <c r="K74" i="87"/>
  <c r="H55" i="87"/>
  <c r="E74" i="87"/>
  <c r="B55" i="87"/>
  <c r="B74" i="87"/>
  <c r="AF73" i="87"/>
  <c r="AE73" i="87"/>
  <c r="AD73" i="87"/>
  <c r="AC73" i="87"/>
  <c r="AB73" i="87"/>
  <c r="AA73" i="87"/>
  <c r="Z73" i="87"/>
  <c r="Y73" i="87"/>
  <c r="V73" i="87"/>
  <c r="W73" i="87"/>
  <c r="X73" i="87"/>
  <c r="S73" i="87"/>
  <c r="R73" i="87"/>
  <c r="Q73" i="87"/>
  <c r="P73" i="87"/>
  <c r="O73" i="87"/>
  <c r="N73" i="87"/>
  <c r="M73" i="87"/>
  <c r="L73" i="87"/>
  <c r="K73" i="87"/>
  <c r="B54" i="87"/>
  <c r="B73" i="87"/>
  <c r="AF72" i="87"/>
  <c r="AE72" i="87"/>
  <c r="AD72" i="87"/>
  <c r="AC72" i="87"/>
  <c r="AB72" i="87"/>
  <c r="AA72" i="87"/>
  <c r="Z72" i="87"/>
  <c r="Y72" i="87"/>
  <c r="V72" i="87"/>
  <c r="W72" i="87"/>
  <c r="X72" i="87"/>
  <c r="S72" i="87"/>
  <c r="R72" i="87"/>
  <c r="Q72" i="87"/>
  <c r="P72" i="87"/>
  <c r="O72" i="87"/>
  <c r="N72" i="87"/>
  <c r="M72" i="87"/>
  <c r="L72" i="87"/>
  <c r="K72" i="87"/>
  <c r="C53" i="87"/>
  <c r="C72" i="87"/>
  <c r="D72" i="87"/>
  <c r="B53" i="87"/>
  <c r="B72" i="87"/>
  <c r="AF71" i="87"/>
  <c r="AE71" i="87"/>
  <c r="AD71" i="87"/>
  <c r="AC71" i="87"/>
  <c r="AB71" i="87"/>
  <c r="AA71" i="87"/>
  <c r="Z71" i="87"/>
  <c r="Y71" i="87"/>
  <c r="V71" i="87"/>
  <c r="W71" i="87"/>
  <c r="X71" i="87"/>
  <c r="S71" i="87"/>
  <c r="R71" i="87"/>
  <c r="Q71" i="87"/>
  <c r="P71" i="87"/>
  <c r="O71" i="87"/>
  <c r="N71" i="87"/>
  <c r="M71" i="87"/>
  <c r="L71" i="87"/>
  <c r="K71" i="87"/>
  <c r="AF70" i="87"/>
  <c r="AE70" i="87"/>
  <c r="AD70" i="87"/>
  <c r="AC70" i="87"/>
  <c r="AB70" i="87"/>
  <c r="AA70" i="87"/>
  <c r="Z70" i="87"/>
  <c r="Y70" i="87"/>
  <c r="V70" i="87"/>
  <c r="W70" i="87"/>
  <c r="X70" i="87"/>
  <c r="S70" i="87"/>
  <c r="R70" i="87"/>
  <c r="Q70" i="87"/>
  <c r="P70" i="87"/>
  <c r="O70" i="87"/>
  <c r="N70" i="87"/>
  <c r="M70" i="87"/>
  <c r="L70" i="87"/>
  <c r="K70" i="87"/>
  <c r="G66" i="87"/>
  <c r="AF69" i="87"/>
  <c r="AE69" i="87"/>
  <c r="AD69" i="87"/>
  <c r="AC69" i="87"/>
  <c r="AB69" i="87"/>
  <c r="AA69" i="87"/>
  <c r="Z69" i="87"/>
  <c r="Y69" i="87"/>
  <c r="V69" i="87"/>
  <c r="W69" i="87"/>
  <c r="X69" i="87"/>
  <c r="S69" i="87"/>
  <c r="R69" i="87"/>
  <c r="Q69" i="87"/>
  <c r="P69" i="87"/>
  <c r="O69" i="87"/>
  <c r="N69" i="87"/>
  <c r="M69" i="87"/>
  <c r="L69" i="87"/>
  <c r="K69" i="87"/>
  <c r="AF68" i="87"/>
  <c r="AE68" i="87"/>
  <c r="AD68" i="87"/>
  <c r="AC68" i="87"/>
  <c r="AB68" i="87"/>
  <c r="AA68" i="87"/>
  <c r="Z68" i="87"/>
  <c r="Y68" i="87"/>
  <c r="V68" i="87"/>
  <c r="W68" i="87"/>
  <c r="X68" i="87"/>
  <c r="S68" i="87"/>
  <c r="R68" i="87"/>
  <c r="Q68" i="87"/>
  <c r="P68" i="87"/>
  <c r="O68" i="87"/>
  <c r="N68" i="87"/>
  <c r="M68" i="87"/>
  <c r="L68" i="87"/>
  <c r="K68" i="87"/>
  <c r="AF67" i="87"/>
  <c r="AE67" i="87"/>
  <c r="AD67" i="87"/>
  <c r="AC67" i="87"/>
  <c r="AB67" i="87"/>
  <c r="AA67" i="87"/>
  <c r="Z67" i="87"/>
  <c r="Y67" i="87"/>
  <c r="V67" i="87"/>
  <c r="W67" i="87"/>
  <c r="X67" i="87"/>
  <c r="S67" i="87"/>
  <c r="R67" i="87"/>
  <c r="Q67" i="87"/>
  <c r="P67" i="87"/>
  <c r="O67" i="87"/>
  <c r="N67" i="87"/>
  <c r="M67" i="87"/>
  <c r="L67" i="87"/>
  <c r="K67" i="87"/>
  <c r="G53" i="87"/>
  <c r="C56" i="87"/>
  <c r="B56" i="87"/>
  <c r="C57" i="87"/>
  <c r="B57" i="87"/>
  <c r="C58" i="87"/>
  <c r="B58" i="87"/>
  <c r="C59" i="87"/>
  <c r="B59" i="87"/>
  <c r="C60" i="87"/>
  <c r="B60" i="87"/>
  <c r="C61" i="87"/>
  <c r="B61" i="87"/>
  <c r="E56" i="87"/>
  <c r="G56" i="87"/>
  <c r="E57" i="87"/>
  <c r="G57" i="87"/>
  <c r="E58" i="87"/>
  <c r="G58" i="87"/>
  <c r="E59" i="87"/>
  <c r="G59" i="87"/>
  <c r="E60" i="87"/>
  <c r="G60" i="87"/>
  <c r="E61" i="87"/>
  <c r="G61" i="87"/>
  <c r="F53" i="87"/>
  <c r="B62" i="87"/>
  <c r="B63" i="87"/>
  <c r="B64" i="87"/>
  <c r="F54" i="87"/>
  <c r="F55" i="87"/>
  <c r="H66" i="87"/>
  <c r="H67" i="87"/>
  <c r="G67" i="87"/>
  <c r="B65" i="87"/>
  <c r="B66" i="87"/>
  <c r="F65" i="87"/>
  <c r="F66" i="87"/>
  <c r="F67" i="87"/>
  <c r="B67" i="87"/>
  <c r="AF66" i="87"/>
  <c r="AE66" i="87"/>
  <c r="AD66" i="87"/>
  <c r="AC66" i="87"/>
  <c r="AB66" i="87"/>
  <c r="AA66" i="87"/>
  <c r="Z66" i="87"/>
  <c r="Y66" i="87"/>
  <c r="V66" i="87"/>
  <c r="W66" i="87"/>
  <c r="X66" i="87"/>
  <c r="S66" i="87"/>
  <c r="R66" i="87"/>
  <c r="Q66" i="87"/>
  <c r="P66" i="87"/>
  <c r="O66" i="87"/>
  <c r="N66" i="87"/>
  <c r="M66" i="87"/>
  <c r="L66" i="87"/>
  <c r="K66" i="87"/>
  <c r="C66" i="87"/>
  <c r="AF65" i="87"/>
  <c r="AE65" i="87"/>
  <c r="AD65" i="87"/>
  <c r="AC65" i="87"/>
  <c r="AB65" i="87"/>
  <c r="AA65" i="87"/>
  <c r="Z65" i="87"/>
  <c r="Y65" i="87"/>
  <c r="V65" i="87"/>
  <c r="W65" i="87"/>
  <c r="X65" i="87"/>
  <c r="S65" i="87"/>
  <c r="R65" i="87"/>
  <c r="Q65" i="87"/>
  <c r="P65" i="87"/>
  <c r="O65" i="87"/>
  <c r="N65" i="87"/>
  <c r="M65" i="87"/>
  <c r="L65" i="87"/>
  <c r="K65" i="87"/>
  <c r="H65" i="87"/>
  <c r="G65" i="87"/>
  <c r="C65" i="87"/>
  <c r="AF64" i="87"/>
  <c r="AE64" i="87"/>
  <c r="AD64" i="87"/>
  <c r="AC64" i="87"/>
  <c r="AB64" i="87"/>
  <c r="AA64" i="87"/>
  <c r="Z64" i="87"/>
  <c r="Y64" i="87"/>
  <c r="V64" i="87"/>
  <c r="W64" i="87"/>
  <c r="X64" i="87"/>
  <c r="S64" i="87"/>
  <c r="R64" i="87"/>
  <c r="Q64" i="87"/>
  <c r="P64" i="87"/>
  <c r="O64" i="87"/>
  <c r="N64" i="87"/>
  <c r="M64" i="87"/>
  <c r="L64" i="87"/>
  <c r="K64" i="87"/>
  <c r="G64" i="87"/>
  <c r="E64" i="87"/>
  <c r="C64" i="87"/>
  <c r="AF63" i="87"/>
  <c r="AE63" i="87"/>
  <c r="AD63" i="87"/>
  <c r="AC63" i="87"/>
  <c r="AB63" i="87"/>
  <c r="AA63" i="87"/>
  <c r="Z63" i="87"/>
  <c r="Y63" i="87"/>
  <c r="V63" i="87"/>
  <c r="W63" i="87"/>
  <c r="X63" i="87"/>
  <c r="S63" i="87"/>
  <c r="R63" i="87"/>
  <c r="Q63" i="87"/>
  <c r="P63" i="87"/>
  <c r="O63" i="87"/>
  <c r="N63" i="87"/>
  <c r="M63" i="87"/>
  <c r="L63" i="87"/>
  <c r="K63" i="87"/>
  <c r="D53" i="87"/>
  <c r="E53" i="87"/>
  <c r="D54" i="87"/>
  <c r="E54" i="87"/>
  <c r="D55" i="87"/>
  <c r="E55" i="87"/>
  <c r="D63" i="87"/>
  <c r="C63" i="87"/>
  <c r="AF62" i="87"/>
  <c r="AE62" i="87"/>
  <c r="AD62" i="87"/>
  <c r="AC62" i="87"/>
  <c r="AB62" i="87"/>
  <c r="AA62" i="87"/>
  <c r="Z62" i="87"/>
  <c r="Y62" i="87"/>
  <c r="V62" i="87"/>
  <c r="W62" i="87"/>
  <c r="X62" i="87"/>
  <c r="S62" i="87"/>
  <c r="R62" i="87"/>
  <c r="Q62" i="87"/>
  <c r="P62" i="87"/>
  <c r="O62" i="87"/>
  <c r="N62" i="87"/>
  <c r="M62" i="87"/>
  <c r="L62" i="87"/>
  <c r="K62" i="87"/>
  <c r="AF61" i="87"/>
  <c r="AE61" i="87"/>
  <c r="AD61" i="87"/>
  <c r="AC61" i="87"/>
  <c r="AB61" i="87"/>
  <c r="AA61" i="87"/>
  <c r="Z61" i="87"/>
  <c r="Y61" i="87"/>
  <c r="V61" i="87"/>
  <c r="W61" i="87"/>
  <c r="X61" i="87"/>
  <c r="S61" i="87"/>
  <c r="R61" i="87"/>
  <c r="Q61" i="87"/>
  <c r="P61" i="87"/>
  <c r="O61" i="87"/>
  <c r="N61" i="87"/>
  <c r="M61" i="87"/>
  <c r="L61" i="87"/>
  <c r="K61" i="87"/>
  <c r="H61" i="87"/>
  <c r="AF60" i="87"/>
  <c r="AE60" i="87"/>
  <c r="AD60" i="87"/>
  <c r="AC60" i="87"/>
  <c r="AB60" i="87"/>
  <c r="AA60" i="87"/>
  <c r="Z60" i="87"/>
  <c r="Y60" i="87"/>
  <c r="V60" i="87"/>
  <c r="W60" i="87"/>
  <c r="X60" i="87"/>
  <c r="S60" i="87"/>
  <c r="R60" i="87"/>
  <c r="Q60" i="87"/>
  <c r="P60" i="87"/>
  <c r="O60" i="87"/>
  <c r="N60" i="87"/>
  <c r="M60" i="87"/>
  <c r="L60" i="87"/>
  <c r="K60" i="87"/>
  <c r="H60" i="87"/>
  <c r="AF59" i="87"/>
  <c r="AE59" i="87"/>
  <c r="AD59" i="87"/>
  <c r="AC59" i="87"/>
  <c r="AB59" i="87"/>
  <c r="AA59" i="87"/>
  <c r="Z59" i="87"/>
  <c r="Y59" i="87"/>
  <c r="V59" i="87"/>
  <c r="W59" i="87"/>
  <c r="X59" i="87"/>
  <c r="S59" i="87"/>
  <c r="R59" i="87"/>
  <c r="Q59" i="87"/>
  <c r="P59" i="87"/>
  <c r="O59" i="87"/>
  <c r="N59" i="87"/>
  <c r="M59" i="87"/>
  <c r="L59" i="87"/>
  <c r="K59" i="87"/>
  <c r="H59" i="87"/>
  <c r="AF58" i="87"/>
  <c r="AE58" i="87"/>
  <c r="AD58" i="87"/>
  <c r="AC58" i="87"/>
  <c r="AB58" i="87"/>
  <c r="AA58" i="87"/>
  <c r="Z58" i="87"/>
  <c r="Y58" i="87"/>
  <c r="V58" i="87"/>
  <c r="W58" i="87"/>
  <c r="X58" i="87"/>
  <c r="S58" i="87"/>
  <c r="R58" i="87"/>
  <c r="Q58" i="87"/>
  <c r="P58" i="87"/>
  <c r="O58" i="87"/>
  <c r="N58" i="87"/>
  <c r="M58" i="87"/>
  <c r="L58" i="87"/>
  <c r="K58" i="87"/>
  <c r="H58" i="87"/>
  <c r="AF57" i="87"/>
  <c r="AE57" i="87"/>
  <c r="AD57" i="87"/>
  <c r="AC57" i="87"/>
  <c r="AB57" i="87"/>
  <c r="AA57" i="87"/>
  <c r="Z57" i="87"/>
  <c r="Y57" i="87"/>
  <c r="V57" i="87"/>
  <c r="W57" i="87"/>
  <c r="X57" i="87"/>
  <c r="S57" i="87"/>
  <c r="R57" i="87"/>
  <c r="Q57" i="87"/>
  <c r="P57" i="87"/>
  <c r="O57" i="87"/>
  <c r="N57" i="87"/>
  <c r="M57" i="87"/>
  <c r="L57" i="87"/>
  <c r="K57" i="87"/>
  <c r="H57" i="87"/>
  <c r="AF56" i="87"/>
  <c r="AE56" i="87"/>
  <c r="AD56" i="87"/>
  <c r="AC56" i="87"/>
  <c r="AB56" i="87"/>
  <c r="AA56" i="87"/>
  <c r="Z56" i="87"/>
  <c r="Y56" i="87"/>
  <c r="V56" i="87"/>
  <c r="W56" i="87"/>
  <c r="X56" i="87"/>
  <c r="S56" i="87"/>
  <c r="R56" i="87"/>
  <c r="Q56" i="87"/>
  <c r="P56" i="87"/>
  <c r="O56" i="87"/>
  <c r="N56" i="87"/>
  <c r="M56" i="87"/>
  <c r="L56" i="87"/>
  <c r="K56" i="87"/>
  <c r="H56" i="87"/>
  <c r="AF55" i="87"/>
  <c r="AE55" i="87"/>
  <c r="AD55" i="87"/>
  <c r="AC55" i="87"/>
  <c r="AB55" i="87"/>
  <c r="AA55" i="87"/>
  <c r="Z55" i="87"/>
  <c r="Y55" i="87"/>
  <c r="V55" i="87"/>
  <c r="W55" i="87"/>
  <c r="X55" i="87"/>
  <c r="S55" i="87"/>
  <c r="R55" i="87"/>
  <c r="Q55" i="87"/>
  <c r="P55" i="87"/>
  <c r="O55" i="87"/>
  <c r="N55" i="87"/>
  <c r="M55" i="87"/>
  <c r="L55" i="87"/>
  <c r="K55" i="87"/>
  <c r="AF54" i="87"/>
  <c r="AE54" i="87"/>
  <c r="AD54" i="87"/>
  <c r="AC54" i="87"/>
  <c r="AB54" i="87"/>
  <c r="AA54" i="87"/>
  <c r="Z54" i="87"/>
  <c r="Y54" i="87"/>
  <c r="V54" i="87"/>
  <c r="W54" i="87"/>
  <c r="X54" i="87"/>
  <c r="S54" i="87"/>
  <c r="R54" i="87"/>
  <c r="Q54" i="87"/>
  <c r="P54" i="87"/>
  <c r="O54" i="87"/>
  <c r="N54" i="87"/>
  <c r="M54" i="87"/>
  <c r="L54" i="87"/>
  <c r="K54" i="87"/>
  <c r="AF53" i="87"/>
  <c r="AE53" i="87"/>
  <c r="AD53" i="87"/>
  <c r="AC53" i="87"/>
  <c r="AB53" i="87"/>
  <c r="AA53" i="87"/>
  <c r="Z53" i="87"/>
  <c r="Y53" i="87"/>
  <c r="V53" i="87"/>
  <c r="W53" i="87"/>
  <c r="X53" i="87"/>
  <c r="S53" i="87"/>
  <c r="R53" i="87"/>
  <c r="Q53" i="87"/>
  <c r="P53" i="87"/>
  <c r="O53" i="87"/>
  <c r="N53" i="87"/>
  <c r="M53" i="87"/>
  <c r="L53" i="87"/>
  <c r="K53" i="87"/>
  <c r="Y52" i="87"/>
  <c r="Z52" i="87"/>
  <c r="AA52" i="87"/>
  <c r="AB52" i="87"/>
  <c r="AC52" i="87"/>
  <c r="AD52" i="87"/>
  <c r="AE52" i="87"/>
  <c r="AF52" i="87"/>
  <c r="V52" i="87"/>
  <c r="W52" i="87"/>
  <c r="X52" i="87"/>
  <c r="AG52" i="87"/>
  <c r="S52" i="87"/>
  <c r="R52" i="87"/>
  <c r="Q52" i="87"/>
  <c r="P52" i="87"/>
  <c r="O52" i="87"/>
  <c r="N52" i="87"/>
  <c r="M52" i="87"/>
  <c r="L52" i="87"/>
  <c r="K52" i="87"/>
  <c r="B51" i="87"/>
  <c r="A51" i="86"/>
  <c r="B101" i="86"/>
  <c r="B96" i="86"/>
  <c r="B97" i="86"/>
  <c r="B98" i="86"/>
  <c r="B99" i="86"/>
  <c r="B100" i="86"/>
  <c r="D101" i="86"/>
  <c r="E101" i="86"/>
  <c r="B94" i="86"/>
  <c r="C60" i="86"/>
  <c r="B60" i="86"/>
  <c r="C101" i="86"/>
  <c r="F101" i="86"/>
  <c r="D100" i="86"/>
  <c r="E100" i="86"/>
  <c r="C100" i="86"/>
  <c r="F100" i="86"/>
  <c r="D99" i="86"/>
  <c r="E99" i="86"/>
  <c r="C59" i="86"/>
  <c r="B59" i="86"/>
  <c r="C99" i="86"/>
  <c r="F99" i="86"/>
  <c r="D98" i="86"/>
  <c r="E98" i="86"/>
  <c r="C57" i="86"/>
  <c r="B57" i="86"/>
  <c r="C98" i="86"/>
  <c r="F98" i="86"/>
  <c r="D97" i="86"/>
  <c r="E97" i="86"/>
  <c r="C97" i="86"/>
  <c r="F97" i="86"/>
  <c r="D96" i="86"/>
  <c r="E96" i="86"/>
  <c r="G96" i="86"/>
  <c r="C96" i="86"/>
  <c r="F96" i="86"/>
  <c r="B95" i="86"/>
  <c r="C77" i="86"/>
  <c r="E77" i="86"/>
  <c r="F77" i="86"/>
  <c r="G77" i="86"/>
  <c r="D77" i="86"/>
  <c r="B79" i="86"/>
  <c r="H77" i="86"/>
  <c r="B78" i="86"/>
  <c r="C78" i="86"/>
  <c r="C79" i="86"/>
  <c r="D79" i="86"/>
  <c r="D80" i="86"/>
  <c r="B81" i="86"/>
  <c r="B80" i="86"/>
  <c r="C80" i="86"/>
  <c r="C81" i="86"/>
  <c r="D81" i="86"/>
  <c r="B83" i="86"/>
  <c r="B82" i="86"/>
  <c r="C82" i="86"/>
  <c r="C83" i="86"/>
  <c r="D83" i="86"/>
  <c r="B85" i="86"/>
  <c r="B84" i="86"/>
  <c r="C84" i="86"/>
  <c r="C85" i="86"/>
  <c r="D85" i="86"/>
  <c r="B87" i="86"/>
  <c r="B86" i="86"/>
  <c r="C86" i="86"/>
  <c r="C87" i="86"/>
  <c r="D87" i="86"/>
  <c r="D92" i="86"/>
  <c r="B89" i="86"/>
  <c r="B88" i="86"/>
  <c r="C88" i="86"/>
  <c r="C89" i="86"/>
  <c r="D89" i="86"/>
  <c r="B91" i="86"/>
  <c r="B90" i="86"/>
  <c r="C90" i="86"/>
  <c r="C91" i="86"/>
  <c r="D91" i="86"/>
  <c r="E92" i="86"/>
  <c r="C92" i="86"/>
  <c r="F92" i="86"/>
  <c r="S91" i="86"/>
  <c r="R91" i="86"/>
  <c r="Q91" i="86"/>
  <c r="P91" i="86"/>
  <c r="O91" i="86"/>
  <c r="N91" i="86"/>
  <c r="M91" i="86"/>
  <c r="L91" i="86"/>
  <c r="K91" i="86"/>
  <c r="H91" i="86"/>
  <c r="G91" i="86"/>
  <c r="S90" i="86"/>
  <c r="R90" i="86"/>
  <c r="Q90" i="86"/>
  <c r="P90" i="86"/>
  <c r="O90" i="86"/>
  <c r="N90" i="86"/>
  <c r="M90" i="86"/>
  <c r="L90" i="86"/>
  <c r="K90" i="86"/>
  <c r="S89" i="86"/>
  <c r="R89" i="86"/>
  <c r="Q89" i="86"/>
  <c r="P89" i="86"/>
  <c r="O89" i="86"/>
  <c r="N89" i="86"/>
  <c r="M89" i="86"/>
  <c r="L89" i="86"/>
  <c r="K89" i="86"/>
  <c r="H89" i="86"/>
  <c r="G89" i="86"/>
  <c r="S88" i="86"/>
  <c r="R88" i="86"/>
  <c r="Q88" i="86"/>
  <c r="P88" i="86"/>
  <c r="O88" i="86"/>
  <c r="N88" i="86"/>
  <c r="M88" i="86"/>
  <c r="L88" i="86"/>
  <c r="K88" i="86"/>
  <c r="H88" i="86"/>
  <c r="S87" i="86"/>
  <c r="R87" i="86"/>
  <c r="Q87" i="86"/>
  <c r="P87" i="86"/>
  <c r="O87" i="86"/>
  <c r="N87" i="86"/>
  <c r="M87" i="86"/>
  <c r="L87" i="86"/>
  <c r="K87" i="86"/>
  <c r="H87" i="86"/>
  <c r="G87" i="86"/>
  <c r="S86" i="86"/>
  <c r="R86" i="86"/>
  <c r="Q86" i="86"/>
  <c r="P86" i="86"/>
  <c r="O86" i="86"/>
  <c r="N86" i="86"/>
  <c r="M86" i="86"/>
  <c r="L86" i="86"/>
  <c r="K86" i="86"/>
  <c r="S85" i="86"/>
  <c r="R85" i="86"/>
  <c r="Q85" i="86"/>
  <c r="P85" i="86"/>
  <c r="O85" i="86"/>
  <c r="N85" i="86"/>
  <c r="M85" i="86"/>
  <c r="L85" i="86"/>
  <c r="K85" i="86"/>
  <c r="H85" i="86"/>
  <c r="E85" i="86"/>
  <c r="G85" i="86"/>
  <c r="S84" i="86"/>
  <c r="R84" i="86"/>
  <c r="Q84" i="86"/>
  <c r="P84" i="86"/>
  <c r="O84" i="86"/>
  <c r="N84" i="86"/>
  <c r="M84" i="86"/>
  <c r="L84" i="86"/>
  <c r="K84" i="86"/>
  <c r="S83" i="86"/>
  <c r="R83" i="86"/>
  <c r="Q83" i="86"/>
  <c r="P83" i="86"/>
  <c r="O83" i="86"/>
  <c r="N83" i="86"/>
  <c r="M83" i="86"/>
  <c r="L83" i="86"/>
  <c r="K83" i="86"/>
  <c r="H83" i="86"/>
  <c r="G83" i="86"/>
  <c r="S82" i="86"/>
  <c r="R82" i="86"/>
  <c r="Q82" i="86"/>
  <c r="P82" i="86"/>
  <c r="O82" i="86"/>
  <c r="N82" i="86"/>
  <c r="M82" i="86"/>
  <c r="L82" i="86"/>
  <c r="K82" i="86"/>
  <c r="S81" i="86"/>
  <c r="R81" i="86"/>
  <c r="Q81" i="86"/>
  <c r="P81" i="86"/>
  <c r="O81" i="86"/>
  <c r="N81" i="86"/>
  <c r="M81" i="86"/>
  <c r="L81" i="86"/>
  <c r="K81" i="86"/>
  <c r="H81" i="86"/>
  <c r="G81" i="86"/>
  <c r="H63" i="86"/>
  <c r="AF80" i="86"/>
  <c r="AE80" i="86"/>
  <c r="AD80" i="86"/>
  <c r="AC80" i="86"/>
  <c r="AB80" i="86"/>
  <c r="AA80" i="86"/>
  <c r="Z80" i="86"/>
  <c r="Y80" i="86"/>
  <c r="V80" i="86"/>
  <c r="W80" i="86"/>
  <c r="X80" i="86"/>
  <c r="S80" i="86"/>
  <c r="R80" i="86"/>
  <c r="Q80" i="86"/>
  <c r="P80" i="86"/>
  <c r="O80" i="86"/>
  <c r="N80" i="86"/>
  <c r="M80" i="86"/>
  <c r="L80" i="86"/>
  <c r="K80" i="86"/>
  <c r="AF79" i="86"/>
  <c r="AE79" i="86"/>
  <c r="AD79" i="86"/>
  <c r="AC79" i="86"/>
  <c r="AB79" i="86"/>
  <c r="AA79" i="86"/>
  <c r="Z79" i="86"/>
  <c r="Y79" i="86"/>
  <c r="V79" i="86"/>
  <c r="W79" i="86"/>
  <c r="X79" i="86"/>
  <c r="S79" i="86"/>
  <c r="R79" i="86"/>
  <c r="Q79" i="86"/>
  <c r="P79" i="86"/>
  <c r="O79" i="86"/>
  <c r="N79" i="86"/>
  <c r="M79" i="86"/>
  <c r="L79" i="86"/>
  <c r="K79" i="86"/>
  <c r="H79" i="86"/>
  <c r="G79" i="86"/>
  <c r="AF78" i="86"/>
  <c r="AE78" i="86"/>
  <c r="AD78" i="86"/>
  <c r="AC78" i="86"/>
  <c r="AB78" i="86"/>
  <c r="AA78" i="86"/>
  <c r="Z78" i="86"/>
  <c r="Y78" i="86"/>
  <c r="V78" i="86"/>
  <c r="W78" i="86"/>
  <c r="X78" i="86"/>
  <c r="S78" i="86"/>
  <c r="R78" i="86"/>
  <c r="Q78" i="86"/>
  <c r="P78" i="86"/>
  <c r="O78" i="86"/>
  <c r="N78" i="86"/>
  <c r="M78" i="86"/>
  <c r="L78" i="86"/>
  <c r="K78" i="86"/>
  <c r="AF77" i="86"/>
  <c r="AE77" i="86"/>
  <c r="AD77" i="86"/>
  <c r="AC77" i="86"/>
  <c r="AB77" i="86"/>
  <c r="AA77" i="86"/>
  <c r="Z77" i="86"/>
  <c r="Y77" i="86"/>
  <c r="V77" i="86"/>
  <c r="W77" i="86"/>
  <c r="X77" i="86"/>
  <c r="S77" i="86"/>
  <c r="R77" i="86"/>
  <c r="Q77" i="86"/>
  <c r="P77" i="86"/>
  <c r="O77" i="86"/>
  <c r="N77" i="86"/>
  <c r="M77" i="86"/>
  <c r="L77" i="86"/>
  <c r="K77" i="86"/>
  <c r="B77" i="86"/>
  <c r="AF76" i="86"/>
  <c r="AE76" i="86"/>
  <c r="AD76" i="86"/>
  <c r="AC76" i="86"/>
  <c r="AB76" i="86"/>
  <c r="AA76" i="86"/>
  <c r="Z76" i="86"/>
  <c r="Y76" i="86"/>
  <c r="V76" i="86"/>
  <c r="W76" i="86"/>
  <c r="X76" i="86"/>
  <c r="S76" i="86"/>
  <c r="R76" i="86"/>
  <c r="Q76" i="86"/>
  <c r="P76" i="86"/>
  <c r="O76" i="86"/>
  <c r="N76" i="86"/>
  <c r="M76" i="86"/>
  <c r="L76" i="86"/>
  <c r="K76" i="86"/>
  <c r="G68" i="86"/>
  <c r="C54" i="86"/>
  <c r="C73" i="86"/>
  <c r="C55" i="86"/>
  <c r="C74" i="86"/>
  <c r="D73" i="86"/>
  <c r="H53" i="86"/>
  <c r="E72" i="86"/>
  <c r="F72" i="86"/>
  <c r="H54" i="86"/>
  <c r="E73" i="86"/>
  <c r="F73" i="86"/>
  <c r="B76" i="86"/>
  <c r="AF75" i="86"/>
  <c r="AE75" i="86"/>
  <c r="AD75" i="86"/>
  <c r="AC75" i="86"/>
  <c r="AB75" i="86"/>
  <c r="AA75" i="86"/>
  <c r="Z75" i="86"/>
  <c r="Y75" i="86"/>
  <c r="V75" i="86"/>
  <c r="W75" i="86"/>
  <c r="X75" i="86"/>
  <c r="S75" i="86"/>
  <c r="R75" i="86"/>
  <c r="Q75" i="86"/>
  <c r="P75" i="86"/>
  <c r="O75" i="86"/>
  <c r="N75" i="86"/>
  <c r="M75" i="86"/>
  <c r="L75" i="86"/>
  <c r="K75" i="86"/>
  <c r="B75" i="86"/>
  <c r="AF74" i="86"/>
  <c r="AE74" i="86"/>
  <c r="AD74" i="86"/>
  <c r="AC74" i="86"/>
  <c r="AB74" i="86"/>
  <c r="AA74" i="86"/>
  <c r="Z74" i="86"/>
  <c r="Y74" i="86"/>
  <c r="V74" i="86"/>
  <c r="W74" i="86"/>
  <c r="X74" i="86"/>
  <c r="S74" i="86"/>
  <c r="R74" i="86"/>
  <c r="Q74" i="86"/>
  <c r="P74" i="86"/>
  <c r="O74" i="86"/>
  <c r="N74" i="86"/>
  <c r="M74" i="86"/>
  <c r="L74" i="86"/>
  <c r="K74" i="86"/>
  <c r="H55" i="86"/>
  <c r="E74" i="86"/>
  <c r="B55" i="86"/>
  <c r="B74" i="86"/>
  <c r="AF73" i="86"/>
  <c r="AE73" i="86"/>
  <c r="AD73" i="86"/>
  <c r="AC73" i="86"/>
  <c r="AB73" i="86"/>
  <c r="AA73" i="86"/>
  <c r="Z73" i="86"/>
  <c r="Y73" i="86"/>
  <c r="V73" i="86"/>
  <c r="W73" i="86"/>
  <c r="X73" i="86"/>
  <c r="S73" i="86"/>
  <c r="R73" i="86"/>
  <c r="Q73" i="86"/>
  <c r="P73" i="86"/>
  <c r="O73" i="86"/>
  <c r="N73" i="86"/>
  <c r="M73" i="86"/>
  <c r="L73" i="86"/>
  <c r="K73" i="86"/>
  <c r="B54" i="86"/>
  <c r="B73" i="86"/>
  <c r="AF72" i="86"/>
  <c r="AE72" i="86"/>
  <c r="AD72" i="86"/>
  <c r="AC72" i="86"/>
  <c r="AB72" i="86"/>
  <c r="AA72" i="86"/>
  <c r="Z72" i="86"/>
  <c r="Y72" i="86"/>
  <c r="V72" i="86"/>
  <c r="W72" i="86"/>
  <c r="X72" i="86"/>
  <c r="S72" i="86"/>
  <c r="R72" i="86"/>
  <c r="Q72" i="86"/>
  <c r="P72" i="86"/>
  <c r="O72" i="86"/>
  <c r="N72" i="86"/>
  <c r="M72" i="86"/>
  <c r="L72" i="86"/>
  <c r="K72" i="86"/>
  <c r="C53" i="86"/>
  <c r="C72" i="86"/>
  <c r="D72" i="86"/>
  <c r="B53" i="86"/>
  <c r="B72" i="86"/>
  <c r="AF71" i="86"/>
  <c r="AE71" i="86"/>
  <c r="AD71" i="86"/>
  <c r="AC71" i="86"/>
  <c r="AB71" i="86"/>
  <c r="AA71" i="86"/>
  <c r="Z71" i="86"/>
  <c r="Y71" i="86"/>
  <c r="V71" i="86"/>
  <c r="W71" i="86"/>
  <c r="X71" i="86"/>
  <c r="S71" i="86"/>
  <c r="R71" i="86"/>
  <c r="Q71" i="86"/>
  <c r="P71" i="86"/>
  <c r="O71" i="86"/>
  <c r="N71" i="86"/>
  <c r="M71" i="86"/>
  <c r="L71" i="86"/>
  <c r="K71" i="86"/>
  <c r="AF70" i="86"/>
  <c r="AE70" i="86"/>
  <c r="AD70" i="86"/>
  <c r="AC70" i="86"/>
  <c r="AB70" i="86"/>
  <c r="AA70" i="86"/>
  <c r="Z70" i="86"/>
  <c r="Y70" i="86"/>
  <c r="V70" i="86"/>
  <c r="W70" i="86"/>
  <c r="X70" i="86"/>
  <c r="S70" i="86"/>
  <c r="R70" i="86"/>
  <c r="Q70" i="86"/>
  <c r="P70" i="86"/>
  <c r="O70" i="86"/>
  <c r="N70" i="86"/>
  <c r="M70" i="86"/>
  <c r="L70" i="86"/>
  <c r="K70" i="86"/>
  <c r="G66" i="86"/>
  <c r="AF69" i="86"/>
  <c r="AE69" i="86"/>
  <c r="AD69" i="86"/>
  <c r="AC69" i="86"/>
  <c r="AB69" i="86"/>
  <c r="AA69" i="86"/>
  <c r="Z69" i="86"/>
  <c r="Y69" i="86"/>
  <c r="V69" i="86"/>
  <c r="W69" i="86"/>
  <c r="X69" i="86"/>
  <c r="S69" i="86"/>
  <c r="R69" i="86"/>
  <c r="Q69" i="86"/>
  <c r="P69" i="86"/>
  <c r="O69" i="86"/>
  <c r="N69" i="86"/>
  <c r="M69" i="86"/>
  <c r="L69" i="86"/>
  <c r="K69" i="86"/>
  <c r="AF68" i="86"/>
  <c r="AE68" i="86"/>
  <c r="AD68" i="86"/>
  <c r="AC68" i="86"/>
  <c r="AB68" i="86"/>
  <c r="AA68" i="86"/>
  <c r="Z68" i="86"/>
  <c r="Y68" i="86"/>
  <c r="V68" i="86"/>
  <c r="W68" i="86"/>
  <c r="X68" i="86"/>
  <c r="S68" i="86"/>
  <c r="R68" i="86"/>
  <c r="Q68" i="86"/>
  <c r="P68" i="86"/>
  <c r="O68" i="86"/>
  <c r="N68" i="86"/>
  <c r="M68" i="86"/>
  <c r="L68" i="86"/>
  <c r="K68" i="86"/>
  <c r="AF67" i="86"/>
  <c r="AE67" i="86"/>
  <c r="AD67" i="86"/>
  <c r="AC67" i="86"/>
  <c r="AB67" i="86"/>
  <c r="AA67" i="86"/>
  <c r="Z67" i="86"/>
  <c r="Y67" i="86"/>
  <c r="V67" i="86"/>
  <c r="W67" i="86"/>
  <c r="X67" i="86"/>
  <c r="S67" i="86"/>
  <c r="R67" i="86"/>
  <c r="Q67" i="86"/>
  <c r="P67" i="86"/>
  <c r="O67" i="86"/>
  <c r="N67" i="86"/>
  <c r="M67" i="86"/>
  <c r="L67" i="86"/>
  <c r="K67" i="86"/>
  <c r="G53" i="86"/>
  <c r="C56" i="86"/>
  <c r="B56" i="86"/>
  <c r="E56" i="86"/>
  <c r="G56" i="86"/>
  <c r="E57" i="86"/>
  <c r="G57" i="86"/>
  <c r="C58" i="86"/>
  <c r="B58" i="86"/>
  <c r="C61" i="86"/>
  <c r="B61" i="86"/>
  <c r="E58" i="86"/>
  <c r="G58" i="86"/>
  <c r="E59" i="86"/>
  <c r="G59" i="86"/>
  <c r="E60" i="86"/>
  <c r="G60" i="86"/>
  <c r="E61" i="86"/>
  <c r="G61" i="86"/>
  <c r="F53" i="86"/>
  <c r="B62" i="86"/>
  <c r="B63" i="86"/>
  <c r="B64" i="86"/>
  <c r="F54" i="86"/>
  <c r="F55" i="86"/>
  <c r="H66" i="86"/>
  <c r="H67" i="86"/>
  <c r="G67" i="86"/>
  <c r="B65" i="86"/>
  <c r="B66" i="86"/>
  <c r="F65" i="86"/>
  <c r="F66" i="86"/>
  <c r="F67" i="86"/>
  <c r="B67" i="86"/>
  <c r="AF66" i="86"/>
  <c r="AE66" i="86"/>
  <c r="AD66" i="86"/>
  <c r="AC66" i="86"/>
  <c r="AB66" i="86"/>
  <c r="AA66" i="86"/>
  <c r="Z66" i="86"/>
  <c r="Y66" i="86"/>
  <c r="V66" i="86"/>
  <c r="W66" i="86"/>
  <c r="X66" i="86"/>
  <c r="S66" i="86"/>
  <c r="R66" i="86"/>
  <c r="Q66" i="86"/>
  <c r="P66" i="86"/>
  <c r="O66" i="86"/>
  <c r="N66" i="86"/>
  <c r="M66" i="86"/>
  <c r="L66" i="86"/>
  <c r="K66" i="86"/>
  <c r="C66" i="86"/>
  <c r="AF65" i="86"/>
  <c r="AE65" i="86"/>
  <c r="AD65" i="86"/>
  <c r="AC65" i="86"/>
  <c r="AB65" i="86"/>
  <c r="AA65" i="86"/>
  <c r="Z65" i="86"/>
  <c r="Y65" i="86"/>
  <c r="V65" i="86"/>
  <c r="W65" i="86"/>
  <c r="X65" i="86"/>
  <c r="S65" i="86"/>
  <c r="R65" i="86"/>
  <c r="Q65" i="86"/>
  <c r="P65" i="86"/>
  <c r="O65" i="86"/>
  <c r="N65" i="86"/>
  <c r="M65" i="86"/>
  <c r="L65" i="86"/>
  <c r="K65" i="86"/>
  <c r="H65" i="86"/>
  <c r="G65" i="86"/>
  <c r="C65" i="86"/>
  <c r="AF64" i="86"/>
  <c r="AE64" i="86"/>
  <c r="AD64" i="86"/>
  <c r="AC64" i="86"/>
  <c r="AB64" i="86"/>
  <c r="AA64" i="86"/>
  <c r="Z64" i="86"/>
  <c r="Y64" i="86"/>
  <c r="V64" i="86"/>
  <c r="W64" i="86"/>
  <c r="X64" i="86"/>
  <c r="S64" i="86"/>
  <c r="R64" i="86"/>
  <c r="Q64" i="86"/>
  <c r="P64" i="86"/>
  <c r="O64" i="86"/>
  <c r="N64" i="86"/>
  <c r="M64" i="86"/>
  <c r="L64" i="86"/>
  <c r="K64" i="86"/>
  <c r="G64" i="86"/>
  <c r="E64" i="86"/>
  <c r="C64" i="86"/>
  <c r="AF63" i="86"/>
  <c r="AE63" i="86"/>
  <c r="AD63" i="86"/>
  <c r="AC63" i="86"/>
  <c r="AB63" i="86"/>
  <c r="AA63" i="86"/>
  <c r="Z63" i="86"/>
  <c r="Y63" i="86"/>
  <c r="V63" i="86"/>
  <c r="W63" i="86"/>
  <c r="X63" i="86"/>
  <c r="S63" i="86"/>
  <c r="R63" i="86"/>
  <c r="Q63" i="86"/>
  <c r="P63" i="86"/>
  <c r="O63" i="86"/>
  <c r="N63" i="86"/>
  <c r="M63" i="86"/>
  <c r="L63" i="86"/>
  <c r="K63" i="86"/>
  <c r="D63" i="86"/>
  <c r="C63" i="86"/>
  <c r="AF62" i="86"/>
  <c r="AE62" i="86"/>
  <c r="AD62" i="86"/>
  <c r="AC62" i="86"/>
  <c r="AB62" i="86"/>
  <c r="AA62" i="86"/>
  <c r="Z62" i="86"/>
  <c r="Y62" i="86"/>
  <c r="V62" i="86"/>
  <c r="W62" i="86"/>
  <c r="X62" i="86"/>
  <c r="S62" i="86"/>
  <c r="R62" i="86"/>
  <c r="Q62" i="86"/>
  <c r="P62" i="86"/>
  <c r="O62" i="86"/>
  <c r="N62" i="86"/>
  <c r="M62" i="86"/>
  <c r="L62" i="86"/>
  <c r="K62" i="86"/>
  <c r="AF61" i="86"/>
  <c r="AE61" i="86"/>
  <c r="AD61" i="86"/>
  <c r="AC61" i="86"/>
  <c r="AB61" i="86"/>
  <c r="AA61" i="86"/>
  <c r="Z61" i="86"/>
  <c r="Y61" i="86"/>
  <c r="V61" i="86"/>
  <c r="W61" i="86"/>
  <c r="X61" i="86"/>
  <c r="S61" i="86"/>
  <c r="R61" i="86"/>
  <c r="Q61" i="86"/>
  <c r="P61" i="86"/>
  <c r="O61" i="86"/>
  <c r="N61" i="86"/>
  <c r="M61" i="86"/>
  <c r="L61" i="86"/>
  <c r="K61" i="86"/>
  <c r="H61" i="86"/>
  <c r="AF60" i="86"/>
  <c r="AE60" i="86"/>
  <c r="AD60" i="86"/>
  <c r="AC60" i="86"/>
  <c r="AB60" i="86"/>
  <c r="AA60" i="86"/>
  <c r="Z60" i="86"/>
  <c r="Y60" i="86"/>
  <c r="V60" i="86"/>
  <c r="W60" i="86"/>
  <c r="X60" i="86"/>
  <c r="S60" i="86"/>
  <c r="R60" i="86"/>
  <c r="Q60" i="86"/>
  <c r="P60" i="86"/>
  <c r="O60" i="86"/>
  <c r="N60" i="86"/>
  <c r="M60" i="86"/>
  <c r="L60" i="86"/>
  <c r="K60" i="86"/>
  <c r="H60" i="86"/>
  <c r="AF59" i="86"/>
  <c r="AE59" i="86"/>
  <c r="AD59" i="86"/>
  <c r="AC59" i="86"/>
  <c r="AB59" i="86"/>
  <c r="AA59" i="86"/>
  <c r="Z59" i="86"/>
  <c r="Y59" i="86"/>
  <c r="V59" i="86"/>
  <c r="W59" i="86"/>
  <c r="X59" i="86"/>
  <c r="S59" i="86"/>
  <c r="R59" i="86"/>
  <c r="Q59" i="86"/>
  <c r="P59" i="86"/>
  <c r="O59" i="86"/>
  <c r="N59" i="86"/>
  <c r="M59" i="86"/>
  <c r="L59" i="86"/>
  <c r="K59" i="86"/>
  <c r="H59" i="86"/>
  <c r="AF58" i="86"/>
  <c r="AE58" i="86"/>
  <c r="AD58" i="86"/>
  <c r="AC58" i="86"/>
  <c r="AB58" i="86"/>
  <c r="AA58" i="86"/>
  <c r="Z58" i="86"/>
  <c r="Y58" i="86"/>
  <c r="V58" i="86"/>
  <c r="W58" i="86"/>
  <c r="X58" i="86"/>
  <c r="S58" i="86"/>
  <c r="R58" i="86"/>
  <c r="Q58" i="86"/>
  <c r="P58" i="86"/>
  <c r="O58" i="86"/>
  <c r="N58" i="86"/>
  <c r="M58" i="86"/>
  <c r="L58" i="86"/>
  <c r="K58" i="86"/>
  <c r="H58" i="86"/>
  <c r="AF57" i="86"/>
  <c r="AE57" i="86"/>
  <c r="AD57" i="86"/>
  <c r="AC57" i="86"/>
  <c r="AB57" i="86"/>
  <c r="AA57" i="86"/>
  <c r="Z57" i="86"/>
  <c r="Y57" i="86"/>
  <c r="V57" i="86"/>
  <c r="W57" i="86"/>
  <c r="X57" i="86"/>
  <c r="S57" i="86"/>
  <c r="R57" i="86"/>
  <c r="Q57" i="86"/>
  <c r="P57" i="86"/>
  <c r="O57" i="86"/>
  <c r="N57" i="86"/>
  <c r="M57" i="86"/>
  <c r="L57" i="86"/>
  <c r="K57" i="86"/>
  <c r="H57" i="86"/>
  <c r="AF56" i="86"/>
  <c r="AE56" i="86"/>
  <c r="AD56" i="86"/>
  <c r="AC56" i="86"/>
  <c r="AB56" i="86"/>
  <c r="AA56" i="86"/>
  <c r="Z56" i="86"/>
  <c r="Y56" i="86"/>
  <c r="V56" i="86"/>
  <c r="W56" i="86"/>
  <c r="X56" i="86"/>
  <c r="S56" i="86"/>
  <c r="R56" i="86"/>
  <c r="Q56" i="86"/>
  <c r="P56" i="86"/>
  <c r="O56" i="86"/>
  <c r="N56" i="86"/>
  <c r="M56" i="86"/>
  <c r="L56" i="86"/>
  <c r="K56" i="86"/>
  <c r="H56" i="86"/>
  <c r="AF55" i="86"/>
  <c r="AE55" i="86"/>
  <c r="AD55" i="86"/>
  <c r="AC55" i="86"/>
  <c r="AB55" i="86"/>
  <c r="AA55" i="86"/>
  <c r="Z55" i="86"/>
  <c r="Y55" i="86"/>
  <c r="V55" i="86"/>
  <c r="W55" i="86"/>
  <c r="X55" i="86"/>
  <c r="S55" i="86"/>
  <c r="R55" i="86"/>
  <c r="Q55" i="86"/>
  <c r="P55" i="86"/>
  <c r="O55" i="86"/>
  <c r="N55" i="86"/>
  <c r="M55" i="86"/>
  <c r="L55" i="86"/>
  <c r="K55" i="86"/>
  <c r="D55" i="86"/>
  <c r="E55" i="86"/>
  <c r="AF54" i="86"/>
  <c r="AE54" i="86"/>
  <c r="AD54" i="86"/>
  <c r="AC54" i="86"/>
  <c r="AB54" i="86"/>
  <c r="AA54" i="86"/>
  <c r="Z54" i="86"/>
  <c r="Y54" i="86"/>
  <c r="V54" i="86"/>
  <c r="W54" i="86"/>
  <c r="X54" i="86"/>
  <c r="S54" i="86"/>
  <c r="R54" i="86"/>
  <c r="Q54" i="86"/>
  <c r="P54" i="86"/>
  <c r="O54" i="86"/>
  <c r="N54" i="86"/>
  <c r="M54" i="86"/>
  <c r="L54" i="86"/>
  <c r="K54" i="86"/>
  <c r="D54" i="86"/>
  <c r="E54" i="86"/>
  <c r="AF53" i="86"/>
  <c r="AE53" i="86"/>
  <c r="AD53" i="86"/>
  <c r="AC53" i="86"/>
  <c r="AB53" i="86"/>
  <c r="AA53" i="86"/>
  <c r="Z53" i="86"/>
  <c r="Y53" i="86"/>
  <c r="V53" i="86"/>
  <c r="W53" i="86"/>
  <c r="X53" i="86"/>
  <c r="S53" i="86"/>
  <c r="R53" i="86"/>
  <c r="Q53" i="86"/>
  <c r="P53" i="86"/>
  <c r="O53" i="86"/>
  <c r="N53" i="86"/>
  <c r="M53" i="86"/>
  <c r="L53" i="86"/>
  <c r="K53" i="86"/>
  <c r="D53" i="86"/>
  <c r="E53" i="86"/>
  <c r="Y52" i="86"/>
  <c r="Z52" i="86"/>
  <c r="AA52" i="86"/>
  <c r="AB52" i="86"/>
  <c r="AC52" i="86"/>
  <c r="AD52" i="86"/>
  <c r="AE52" i="86"/>
  <c r="AF52" i="86"/>
  <c r="V52" i="86"/>
  <c r="W52" i="86"/>
  <c r="X52" i="86"/>
  <c r="S52" i="86"/>
  <c r="AG52" i="86"/>
  <c r="R52" i="86"/>
  <c r="Q52" i="86"/>
  <c r="P52" i="86"/>
  <c r="O52" i="86"/>
  <c r="N52" i="86"/>
  <c r="M52" i="86"/>
  <c r="L52" i="86"/>
  <c r="K52" i="86"/>
  <c r="B51" i="86"/>
  <c r="A51" i="85"/>
  <c r="B101" i="85"/>
  <c r="B96" i="85"/>
  <c r="B97" i="85"/>
  <c r="B98" i="85"/>
  <c r="B99" i="85"/>
  <c r="B100" i="85"/>
  <c r="D101" i="85"/>
  <c r="E101" i="85"/>
  <c r="B94" i="85"/>
  <c r="C101" i="85"/>
  <c r="F101" i="85"/>
  <c r="D100" i="85"/>
  <c r="E100" i="85"/>
  <c r="C100" i="85"/>
  <c r="F100" i="85"/>
  <c r="D99" i="85"/>
  <c r="E99" i="85"/>
  <c r="C59" i="85"/>
  <c r="B59" i="85"/>
  <c r="C99" i="85"/>
  <c r="F99" i="85"/>
  <c r="D98" i="85"/>
  <c r="E98" i="85"/>
  <c r="C98" i="85"/>
  <c r="F98" i="85"/>
  <c r="D97" i="85"/>
  <c r="E97" i="85"/>
  <c r="C97" i="85"/>
  <c r="F97" i="85"/>
  <c r="D96" i="85"/>
  <c r="E96" i="85"/>
  <c r="B55" i="85"/>
  <c r="C96" i="85"/>
  <c r="F96" i="85"/>
  <c r="G96" i="85"/>
  <c r="B95" i="85"/>
  <c r="C77" i="85"/>
  <c r="E77" i="85"/>
  <c r="F77" i="85"/>
  <c r="G77" i="85"/>
  <c r="D77" i="85"/>
  <c r="B79" i="85"/>
  <c r="H77" i="85"/>
  <c r="B78" i="85"/>
  <c r="C78" i="85"/>
  <c r="C79" i="85"/>
  <c r="D79" i="85"/>
  <c r="D80" i="85"/>
  <c r="B81" i="85"/>
  <c r="B80" i="85"/>
  <c r="C80" i="85"/>
  <c r="C81" i="85"/>
  <c r="D81" i="85"/>
  <c r="B83" i="85"/>
  <c r="B82" i="85"/>
  <c r="C82" i="85"/>
  <c r="C83" i="85"/>
  <c r="D83" i="85"/>
  <c r="B85" i="85"/>
  <c r="B84" i="85"/>
  <c r="C84" i="85"/>
  <c r="C85" i="85"/>
  <c r="D85" i="85"/>
  <c r="B87" i="85"/>
  <c r="B86" i="85"/>
  <c r="C86" i="85"/>
  <c r="C87" i="85"/>
  <c r="D87" i="85"/>
  <c r="D92" i="85"/>
  <c r="B89" i="85"/>
  <c r="B88" i="85"/>
  <c r="C88" i="85"/>
  <c r="C89" i="85"/>
  <c r="D89" i="85"/>
  <c r="B91" i="85"/>
  <c r="B90" i="85"/>
  <c r="C90" i="85"/>
  <c r="C91" i="85"/>
  <c r="D91" i="85"/>
  <c r="E92" i="85"/>
  <c r="C92" i="85"/>
  <c r="F92" i="85"/>
  <c r="S91" i="85"/>
  <c r="R91" i="85"/>
  <c r="Q91" i="85"/>
  <c r="P91" i="85"/>
  <c r="O91" i="85"/>
  <c r="N91" i="85"/>
  <c r="M91" i="85"/>
  <c r="L91" i="85"/>
  <c r="K91" i="85"/>
  <c r="H91" i="85"/>
  <c r="G91" i="85"/>
  <c r="S90" i="85"/>
  <c r="R90" i="85"/>
  <c r="Q90" i="85"/>
  <c r="P90" i="85"/>
  <c r="O90" i="85"/>
  <c r="N90" i="85"/>
  <c r="M90" i="85"/>
  <c r="L90" i="85"/>
  <c r="K90" i="85"/>
  <c r="S89" i="85"/>
  <c r="R89" i="85"/>
  <c r="Q89" i="85"/>
  <c r="P89" i="85"/>
  <c r="O89" i="85"/>
  <c r="N89" i="85"/>
  <c r="M89" i="85"/>
  <c r="L89" i="85"/>
  <c r="K89" i="85"/>
  <c r="H89" i="85"/>
  <c r="G89" i="85"/>
  <c r="S88" i="85"/>
  <c r="R88" i="85"/>
  <c r="Q88" i="85"/>
  <c r="P88" i="85"/>
  <c r="O88" i="85"/>
  <c r="N88" i="85"/>
  <c r="M88" i="85"/>
  <c r="L88" i="85"/>
  <c r="K88" i="85"/>
  <c r="H88" i="85"/>
  <c r="S87" i="85"/>
  <c r="R87" i="85"/>
  <c r="Q87" i="85"/>
  <c r="P87" i="85"/>
  <c r="O87" i="85"/>
  <c r="N87" i="85"/>
  <c r="M87" i="85"/>
  <c r="L87" i="85"/>
  <c r="K87" i="85"/>
  <c r="H87" i="85"/>
  <c r="G87" i="85"/>
  <c r="S86" i="85"/>
  <c r="R86" i="85"/>
  <c r="Q86" i="85"/>
  <c r="P86" i="85"/>
  <c r="O86" i="85"/>
  <c r="N86" i="85"/>
  <c r="M86" i="85"/>
  <c r="L86" i="85"/>
  <c r="K86" i="85"/>
  <c r="S85" i="85"/>
  <c r="R85" i="85"/>
  <c r="Q85" i="85"/>
  <c r="P85" i="85"/>
  <c r="O85" i="85"/>
  <c r="N85" i="85"/>
  <c r="M85" i="85"/>
  <c r="L85" i="85"/>
  <c r="K85" i="85"/>
  <c r="H85" i="85"/>
  <c r="E85" i="85"/>
  <c r="G85" i="85"/>
  <c r="S84" i="85"/>
  <c r="R84" i="85"/>
  <c r="Q84" i="85"/>
  <c r="P84" i="85"/>
  <c r="O84" i="85"/>
  <c r="N84" i="85"/>
  <c r="M84" i="85"/>
  <c r="L84" i="85"/>
  <c r="K84" i="85"/>
  <c r="S83" i="85"/>
  <c r="R83" i="85"/>
  <c r="Q83" i="85"/>
  <c r="P83" i="85"/>
  <c r="O83" i="85"/>
  <c r="N83" i="85"/>
  <c r="M83" i="85"/>
  <c r="L83" i="85"/>
  <c r="K83" i="85"/>
  <c r="H83" i="85"/>
  <c r="G83" i="85"/>
  <c r="S82" i="85"/>
  <c r="R82" i="85"/>
  <c r="Q82" i="85"/>
  <c r="P82" i="85"/>
  <c r="O82" i="85"/>
  <c r="N82" i="85"/>
  <c r="M82" i="85"/>
  <c r="L82" i="85"/>
  <c r="K82" i="85"/>
  <c r="S81" i="85"/>
  <c r="R81" i="85"/>
  <c r="Q81" i="85"/>
  <c r="P81" i="85"/>
  <c r="O81" i="85"/>
  <c r="N81" i="85"/>
  <c r="M81" i="85"/>
  <c r="L81" i="85"/>
  <c r="K81" i="85"/>
  <c r="H81" i="85"/>
  <c r="G81" i="85"/>
  <c r="H63" i="85"/>
  <c r="AF80" i="85"/>
  <c r="AE80" i="85"/>
  <c r="AD80" i="85"/>
  <c r="AC80" i="85"/>
  <c r="AB80" i="85"/>
  <c r="AA80" i="85"/>
  <c r="Z80" i="85"/>
  <c r="Y80" i="85"/>
  <c r="V80" i="85"/>
  <c r="W80" i="85"/>
  <c r="X80" i="85"/>
  <c r="S80" i="85"/>
  <c r="R80" i="85"/>
  <c r="Q80" i="85"/>
  <c r="P80" i="85"/>
  <c r="O80" i="85"/>
  <c r="N80" i="85"/>
  <c r="M80" i="85"/>
  <c r="L80" i="85"/>
  <c r="K80" i="85"/>
  <c r="AF79" i="85"/>
  <c r="AE79" i="85"/>
  <c r="AD79" i="85"/>
  <c r="AC79" i="85"/>
  <c r="AB79" i="85"/>
  <c r="AA79" i="85"/>
  <c r="Z79" i="85"/>
  <c r="Y79" i="85"/>
  <c r="V79" i="85"/>
  <c r="W79" i="85"/>
  <c r="X79" i="85"/>
  <c r="S79" i="85"/>
  <c r="R79" i="85"/>
  <c r="Q79" i="85"/>
  <c r="P79" i="85"/>
  <c r="O79" i="85"/>
  <c r="N79" i="85"/>
  <c r="M79" i="85"/>
  <c r="L79" i="85"/>
  <c r="K79" i="85"/>
  <c r="H79" i="85"/>
  <c r="G79" i="85"/>
  <c r="AF78" i="85"/>
  <c r="AE78" i="85"/>
  <c r="AD78" i="85"/>
  <c r="AC78" i="85"/>
  <c r="AB78" i="85"/>
  <c r="AA78" i="85"/>
  <c r="Z78" i="85"/>
  <c r="Y78" i="85"/>
  <c r="V78" i="85"/>
  <c r="W78" i="85"/>
  <c r="X78" i="85"/>
  <c r="S78" i="85"/>
  <c r="R78" i="85"/>
  <c r="Q78" i="85"/>
  <c r="P78" i="85"/>
  <c r="O78" i="85"/>
  <c r="N78" i="85"/>
  <c r="M78" i="85"/>
  <c r="L78" i="85"/>
  <c r="K78" i="85"/>
  <c r="AF77" i="85"/>
  <c r="AE77" i="85"/>
  <c r="AD77" i="85"/>
  <c r="AC77" i="85"/>
  <c r="AB77" i="85"/>
  <c r="AA77" i="85"/>
  <c r="Z77" i="85"/>
  <c r="Y77" i="85"/>
  <c r="V77" i="85"/>
  <c r="W77" i="85"/>
  <c r="X77" i="85"/>
  <c r="S77" i="85"/>
  <c r="R77" i="85"/>
  <c r="Q77" i="85"/>
  <c r="P77" i="85"/>
  <c r="O77" i="85"/>
  <c r="N77" i="85"/>
  <c r="M77" i="85"/>
  <c r="L77" i="85"/>
  <c r="K77" i="85"/>
  <c r="B77" i="85"/>
  <c r="AF76" i="85"/>
  <c r="AE76" i="85"/>
  <c r="AD76" i="85"/>
  <c r="AC76" i="85"/>
  <c r="AB76" i="85"/>
  <c r="AA76" i="85"/>
  <c r="Z76" i="85"/>
  <c r="Y76" i="85"/>
  <c r="V76" i="85"/>
  <c r="W76" i="85"/>
  <c r="X76" i="85"/>
  <c r="S76" i="85"/>
  <c r="R76" i="85"/>
  <c r="Q76" i="85"/>
  <c r="P76" i="85"/>
  <c r="O76" i="85"/>
  <c r="N76" i="85"/>
  <c r="M76" i="85"/>
  <c r="L76" i="85"/>
  <c r="K76" i="85"/>
  <c r="G68" i="85"/>
  <c r="C54" i="85"/>
  <c r="C73" i="85"/>
  <c r="C55" i="85"/>
  <c r="C74" i="85"/>
  <c r="D73" i="85"/>
  <c r="H53" i="85"/>
  <c r="E72" i="85"/>
  <c r="F72" i="85"/>
  <c r="H54" i="85"/>
  <c r="E73" i="85"/>
  <c r="F73" i="85"/>
  <c r="B76" i="85"/>
  <c r="AF75" i="85"/>
  <c r="AE75" i="85"/>
  <c r="AD75" i="85"/>
  <c r="AC75" i="85"/>
  <c r="AB75" i="85"/>
  <c r="AA75" i="85"/>
  <c r="Z75" i="85"/>
  <c r="Y75" i="85"/>
  <c r="V75" i="85"/>
  <c r="W75" i="85"/>
  <c r="X75" i="85"/>
  <c r="S75" i="85"/>
  <c r="R75" i="85"/>
  <c r="Q75" i="85"/>
  <c r="P75" i="85"/>
  <c r="O75" i="85"/>
  <c r="N75" i="85"/>
  <c r="M75" i="85"/>
  <c r="L75" i="85"/>
  <c r="K75" i="85"/>
  <c r="B75" i="85"/>
  <c r="AF74" i="85"/>
  <c r="AE74" i="85"/>
  <c r="AD74" i="85"/>
  <c r="AC74" i="85"/>
  <c r="AB74" i="85"/>
  <c r="AA74" i="85"/>
  <c r="Z74" i="85"/>
  <c r="Y74" i="85"/>
  <c r="V74" i="85"/>
  <c r="W74" i="85"/>
  <c r="X74" i="85"/>
  <c r="S74" i="85"/>
  <c r="R74" i="85"/>
  <c r="Q74" i="85"/>
  <c r="P74" i="85"/>
  <c r="O74" i="85"/>
  <c r="N74" i="85"/>
  <c r="M74" i="85"/>
  <c r="L74" i="85"/>
  <c r="K74" i="85"/>
  <c r="H55" i="85"/>
  <c r="E74" i="85"/>
  <c r="B74" i="85"/>
  <c r="AF73" i="85"/>
  <c r="AE73" i="85"/>
  <c r="AD73" i="85"/>
  <c r="AC73" i="85"/>
  <c r="AB73" i="85"/>
  <c r="AA73" i="85"/>
  <c r="Z73" i="85"/>
  <c r="Y73" i="85"/>
  <c r="V73" i="85"/>
  <c r="W73" i="85"/>
  <c r="X73" i="85"/>
  <c r="S73" i="85"/>
  <c r="R73" i="85"/>
  <c r="Q73" i="85"/>
  <c r="P73" i="85"/>
  <c r="O73" i="85"/>
  <c r="N73" i="85"/>
  <c r="M73" i="85"/>
  <c r="L73" i="85"/>
  <c r="K73" i="85"/>
  <c r="B54" i="85"/>
  <c r="B73" i="85"/>
  <c r="AF72" i="85"/>
  <c r="AE72" i="85"/>
  <c r="AD72" i="85"/>
  <c r="AC72" i="85"/>
  <c r="AB72" i="85"/>
  <c r="AA72" i="85"/>
  <c r="Z72" i="85"/>
  <c r="Y72" i="85"/>
  <c r="V72" i="85"/>
  <c r="W72" i="85"/>
  <c r="X72" i="85"/>
  <c r="S72" i="85"/>
  <c r="R72" i="85"/>
  <c r="Q72" i="85"/>
  <c r="P72" i="85"/>
  <c r="O72" i="85"/>
  <c r="N72" i="85"/>
  <c r="M72" i="85"/>
  <c r="L72" i="85"/>
  <c r="K72" i="85"/>
  <c r="C53" i="85"/>
  <c r="C72" i="85"/>
  <c r="D72" i="85"/>
  <c r="B53" i="85"/>
  <c r="B72" i="85"/>
  <c r="AF71" i="85"/>
  <c r="AE71" i="85"/>
  <c r="AD71" i="85"/>
  <c r="AC71" i="85"/>
  <c r="AB71" i="85"/>
  <c r="AA71" i="85"/>
  <c r="Z71" i="85"/>
  <c r="Y71" i="85"/>
  <c r="V71" i="85"/>
  <c r="W71" i="85"/>
  <c r="X71" i="85"/>
  <c r="S71" i="85"/>
  <c r="R71" i="85"/>
  <c r="Q71" i="85"/>
  <c r="P71" i="85"/>
  <c r="O71" i="85"/>
  <c r="N71" i="85"/>
  <c r="M71" i="85"/>
  <c r="L71" i="85"/>
  <c r="K71" i="85"/>
  <c r="AF70" i="85"/>
  <c r="AE70" i="85"/>
  <c r="AD70" i="85"/>
  <c r="AC70" i="85"/>
  <c r="AB70" i="85"/>
  <c r="AA70" i="85"/>
  <c r="Z70" i="85"/>
  <c r="Y70" i="85"/>
  <c r="V70" i="85"/>
  <c r="W70" i="85"/>
  <c r="X70" i="85"/>
  <c r="S70" i="85"/>
  <c r="R70" i="85"/>
  <c r="Q70" i="85"/>
  <c r="P70" i="85"/>
  <c r="O70" i="85"/>
  <c r="N70" i="85"/>
  <c r="M70" i="85"/>
  <c r="L70" i="85"/>
  <c r="K70" i="85"/>
  <c r="G66" i="85"/>
  <c r="AF69" i="85"/>
  <c r="AE69" i="85"/>
  <c r="AD69" i="85"/>
  <c r="AC69" i="85"/>
  <c r="AB69" i="85"/>
  <c r="AA69" i="85"/>
  <c r="Z69" i="85"/>
  <c r="Y69" i="85"/>
  <c r="V69" i="85"/>
  <c r="W69" i="85"/>
  <c r="X69" i="85"/>
  <c r="S69" i="85"/>
  <c r="R69" i="85"/>
  <c r="Q69" i="85"/>
  <c r="P69" i="85"/>
  <c r="O69" i="85"/>
  <c r="N69" i="85"/>
  <c r="M69" i="85"/>
  <c r="L69" i="85"/>
  <c r="K69" i="85"/>
  <c r="AF68" i="85"/>
  <c r="AE68" i="85"/>
  <c r="AD68" i="85"/>
  <c r="AC68" i="85"/>
  <c r="AB68" i="85"/>
  <c r="AA68" i="85"/>
  <c r="Z68" i="85"/>
  <c r="Y68" i="85"/>
  <c r="V68" i="85"/>
  <c r="W68" i="85"/>
  <c r="X68" i="85"/>
  <c r="S68" i="85"/>
  <c r="R68" i="85"/>
  <c r="Q68" i="85"/>
  <c r="P68" i="85"/>
  <c r="O68" i="85"/>
  <c r="N68" i="85"/>
  <c r="M68" i="85"/>
  <c r="L68" i="85"/>
  <c r="K68" i="85"/>
  <c r="AF67" i="85"/>
  <c r="AE67" i="85"/>
  <c r="AD67" i="85"/>
  <c r="AC67" i="85"/>
  <c r="AB67" i="85"/>
  <c r="AA67" i="85"/>
  <c r="Z67" i="85"/>
  <c r="Y67" i="85"/>
  <c r="V67" i="85"/>
  <c r="W67" i="85"/>
  <c r="X67" i="85"/>
  <c r="S67" i="85"/>
  <c r="R67" i="85"/>
  <c r="Q67" i="85"/>
  <c r="P67" i="85"/>
  <c r="O67" i="85"/>
  <c r="N67" i="85"/>
  <c r="M67" i="85"/>
  <c r="L67" i="85"/>
  <c r="K67" i="85"/>
  <c r="G53" i="85"/>
  <c r="C56" i="85"/>
  <c r="B56" i="85"/>
  <c r="C57" i="85"/>
  <c r="B57" i="85"/>
  <c r="C58" i="85"/>
  <c r="B58" i="85"/>
  <c r="C60" i="85"/>
  <c r="B60" i="85"/>
  <c r="C61" i="85"/>
  <c r="B61" i="85"/>
  <c r="E56" i="85"/>
  <c r="G56" i="85"/>
  <c r="E57" i="85"/>
  <c r="G57" i="85"/>
  <c r="E58" i="85"/>
  <c r="G58" i="85"/>
  <c r="E59" i="85"/>
  <c r="G59" i="85"/>
  <c r="E60" i="85"/>
  <c r="G60" i="85"/>
  <c r="E61" i="85"/>
  <c r="G61" i="85"/>
  <c r="F53" i="85"/>
  <c r="B62" i="85"/>
  <c r="B63" i="85"/>
  <c r="B64" i="85"/>
  <c r="G64" i="85"/>
  <c r="F54" i="85"/>
  <c r="F55" i="85"/>
  <c r="H66" i="85"/>
  <c r="H67" i="85"/>
  <c r="G67" i="85"/>
  <c r="B65" i="85"/>
  <c r="B66" i="85"/>
  <c r="F65" i="85"/>
  <c r="F66" i="85"/>
  <c r="F67" i="85"/>
  <c r="B67" i="85"/>
  <c r="AF66" i="85"/>
  <c r="AE66" i="85"/>
  <c r="AD66" i="85"/>
  <c r="AC66" i="85"/>
  <c r="AB66" i="85"/>
  <c r="AA66" i="85"/>
  <c r="Z66" i="85"/>
  <c r="Y66" i="85"/>
  <c r="V66" i="85"/>
  <c r="W66" i="85"/>
  <c r="X66" i="85"/>
  <c r="S66" i="85"/>
  <c r="R66" i="85"/>
  <c r="Q66" i="85"/>
  <c r="P66" i="85"/>
  <c r="O66" i="85"/>
  <c r="N66" i="85"/>
  <c r="M66" i="85"/>
  <c r="L66" i="85"/>
  <c r="K66" i="85"/>
  <c r="C66" i="85"/>
  <c r="AF65" i="85"/>
  <c r="AE65" i="85"/>
  <c r="AD65" i="85"/>
  <c r="AC65" i="85"/>
  <c r="AB65" i="85"/>
  <c r="AA65" i="85"/>
  <c r="Z65" i="85"/>
  <c r="Y65" i="85"/>
  <c r="V65" i="85"/>
  <c r="W65" i="85"/>
  <c r="X65" i="85"/>
  <c r="S65" i="85"/>
  <c r="R65" i="85"/>
  <c r="Q65" i="85"/>
  <c r="P65" i="85"/>
  <c r="O65" i="85"/>
  <c r="N65" i="85"/>
  <c r="M65" i="85"/>
  <c r="L65" i="85"/>
  <c r="K65" i="85"/>
  <c r="H65" i="85"/>
  <c r="G65" i="85"/>
  <c r="C65" i="85"/>
  <c r="AF64" i="85"/>
  <c r="AE64" i="85"/>
  <c r="AD64" i="85"/>
  <c r="AC64" i="85"/>
  <c r="AB64" i="85"/>
  <c r="AA64" i="85"/>
  <c r="Z64" i="85"/>
  <c r="Y64" i="85"/>
  <c r="V64" i="85"/>
  <c r="W64" i="85"/>
  <c r="X64" i="85"/>
  <c r="S64" i="85"/>
  <c r="R64" i="85"/>
  <c r="Q64" i="85"/>
  <c r="P64" i="85"/>
  <c r="O64" i="85"/>
  <c r="N64" i="85"/>
  <c r="M64" i="85"/>
  <c r="L64" i="85"/>
  <c r="K64" i="85"/>
  <c r="E64" i="85"/>
  <c r="C64" i="85"/>
  <c r="AF63" i="85"/>
  <c r="AE63" i="85"/>
  <c r="AD63" i="85"/>
  <c r="AC63" i="85"/>
  <c r="AB63" i="85"/>
  <c r="AA63" i="85"/>
  <c r="Z63" i="85"/>
  <c r="Y63" i="85"/>
  <c r="V63" i="85"/>
  <c r="W63" i="85"/>
  <c r="X63" i="85"/>
  <c r="S63" i="85"/>
  <c r="R63" i="85"/>
  <c r="Q63" i="85"/>
  <c r="P63" i="85"/>
  <c r="O63" i="85"/>
  <c r="N63" i="85"/>
  <c r="M63" i="85"/>
  <c r="L63" i="85"/>
  <c r="K63" i="85"/>
  <c r="D53" i="85"/>
  <c r="E53" i="85"/>
  <c r="D54" i="85"/>
  <c r="E54" i="85"/>
  <c r="D55" i="85"/>
  <c r="E55" i="85"/>
  <c r="D63" i="85"/>
  <c r="C63" i="85"/>
  <c r="AF62" i="85"/>
  <c r="AE62" i="85"/>
  <c r="AD62" i="85"/>
  <c r="AC62" i="85"/>
  <c r="AB62" i="85"/>
  <c r="AA62" i="85"/>
  <c r="Z62" i="85"/>
  <c r="Y62" i="85"/>
  <c r="V62" i="85"/>
  <c r="W62" i="85"/>
  <c r="X62" i="85"/>
  <c r="S62" i="85"/>
  <c r="R62" i="85"/>
  <c r="Q62" i="85"/>
  <c r="P62" i="85"/>
  <c r="O62" i="85"/>
  <c r="N62" i="85"/>
  <c r="M62" i="85"/>
  <c r="L62" i="85"/>
  <c r="K62" i="85"/>
  <c r="AF61" i="85"/>
  <c r="AE61" i="85"/>
  <c r="AD61" i="85"/>
  <c r="AC61" i="85"/>
  <c r="AB61" i="85"/>
  <c r="AA61" i="85"/>
  <c r="Z61" i="85"/>
  <c r="Y61" i="85"/>
  <c r="V61" i="85"/>
  <c r="W61" i="85"/>
  <c r="X61" i="85"/>
  <c r="S61" i="85"/>
  <c r="R61" i="85"/>
  <c r="Q61" i="85"/>
  <c r="P61" i="85"/>
  <c r="O61" i="85"/>
  <c r="N61" i="85"/>
  <c r="M61" i="85"/>
  <c r="L61" i="85"/>
  <c r="K61" i="85"/>
  <c r="H61" i="85"/>
  <c r="AF60" i="85"/>
  <c r="AE60" i="85"/>
  <c r="AD60" i="85"/>
  <c r="AC60" i="85"/>
  <c r="AB60" i="85"/>
  <c r="AA60" i="85"/>
  <c r="Z60" i="85"/>
  <c r="Y60" i="85"/>
  <c r="V60" i="85"/>
  <c r="W60" i="85"/>
  <c r="X60" i="85"/>
  <c r="S60" i="85"/>
  <c r="R60" i="85"/>
  <c r="Q60" i="85"/>
  <c r="P60" i="85"/>
  <c r="O60" i="85"/>
  <c r="N60" i="85"/>
  <c r="M60" i="85"/>
  <c r="L60" i="85"/>
  <c r="K60" i="85"/>
  <c r="H60" i="85"/>
  <c r="AF59" i="85"/>
  <c r="AE59" i="85"/>
  <c r="AD59" i="85"/>
  <c r="AC59" i="85"/>
  <c r="AB59" i="85"/>
  <c r="AA59" i="85"/>
  <c r="Z59" i="85"/>
  <c r="Y59" i="85"/>
  <c r="V59" i="85"/>
  <c r="W59" i="85"/>
  <c r="X59" i="85"/>
  <c r="S59" i="85"/>
  <c r="R59" i="85"/>
  <c r="Q59" i="85"/>
  <c r="P59" i="85"/>
  <c r="O59" i="85"/>
  <c r="N59" i="85"/>
  <c r="M59" i="85"/>
  <c r="L59" i="85"/>
  <c r="K59" i="85"/>
  <c r="H59" i="85"/>
  <c r="AF58" i="85"/>
  <c r="AE58" i="85"/>
  <c r="AD58" i="85"/>
  <c r="AC58" i="85"/>
  <c r="AB58" i="85"/>
  <c r="AA58" i="85"/>
  <c r="Z58" i="85"/>
  <c r="Y58" i="85"/>
  <c r="V58" i="85"/>
  <c r="W58" i="85"/>
  <c r="X58" i="85"/>
  <c r="S58" i="85"/>
  <c r="R58" i="85"/>
  <c r="Q58" i="85"/>
  <c r="P58" i="85"/>
  <c r="O58" i="85"/>
  <c r="N58" i="85"/>
  <c r="M58" i="85"/>
  <c r="L58" i="85"/>
  <c r="K58" i="85"/>
  <c r="H58" i="85"/>
  <c r="AF57" i="85"/>
  <c r="AE57" i="85"/>
  <c r="AD57" i="85"/>
  <c r="AC57" i="85"/>
  <c r="AB57" i="85"/>
  <c r="AA57" i="85"/>
  <c r="Z57" i="85"/>
  <c r="Y57" i="85"/>
  <c r="V57" i="85"/>
  <c r="W57" i="85"/>
  <c r="X57" i="85"/>
  <c r="S57" i="85"/>
  <c r="R57" i="85"/>
  <c r="Q57" i="85"/>
  <c r="P57" i="85"/>
  <c r="O57" i="85"/>
  <c r="N57" i="85"/>
  <c r="M57" i="85"/>
  <c r="L57" i="85"/>
  <c r="K57" i="85"/>
  <c r="H57" i="85"/>
  <c r="AF56" i="85"/>
  <c r="AE56" i="85"/>
  <c r="AD56" i="85"/>
  <c r="AC56" i="85"/>
  <c r="AB56" i="85"/>
  <c r="AA56" i="85"/>
  <c r="Z56" i="85"/>
  <c r="Y56" i="85"/>
  <c r="V56" i="85"/>
  <c r="W56" i="85"/>
  <c r="X56" i="85"/>
  <c r="S56" i="85"/>
  <c r="R56" i="85"/>
  <c r="Q56" i="85"/>
  <c r="P56" i="85"/>
  <c r="O56" i="85"/>
  <c r="N56" i="85"/>
  <c r="M56" i="85"/>
  <c r="L56" i="85"/>
  <c r="K56" i="85"/>
  <c r="H56" i="85"/>
  <c r="AF55" i="85"/>
  <c r="AE55" i="85"/>
  <c r="AD55" i="85"/>
  <c r="AC55" i="85"/>
  <c r="AB55" i="85"/>
  <c r="AA55" i="85"/>
  <c r="Z55" i="85"/>
  <c r="Y55" i="85"/>
  <c r="V55" i="85"/>
  <c r="W55" i="85"/>
  <c r="X55" i="85"/>
  <c r="S55" i="85"/>
  <c r="R55" i="85"/>
  <c r="Q55" i="85"/>
  <c r="P55" i="85"/>
  <c r="O55" i="85"/>
  <c r="N55" i="85"/>
  <c r="M55" i="85"/>
  <c r="L55" i="85"/>
  <c r="K55" i="85"/>
  <c r="AF54" i="85"/>
  <c r="AE54" i="85"/>
  <c r="AD54" i="85"/>
  <c r="AC54" i="85"/>
  <c r="AB54" i="85"/>
  <c r="AA54" i="85"/>
  <c r="Z54" i="85"/>
  <c r="Y54" i="85"/>
  <c r="V54" i="85"/>
  <c r="W54" i="85"/>
  <c r="X54" i="85"/>
  <c r="S54" i="85"/>
  <c r="R54" i="85"/>
  <c r="Q54" i="85"/>
  <c r="P54" i="85"/>
  <c r="O54" i="85"/>
  <c r="N54" i="85"/>
  <c r="M54" i="85"/>
  <c r="L54" i="85"/>
  <c r="K54" i="85"/>
  <c r="AF53" i="85"/>
  <c r="AE53" i="85"/>
  <c r="AD53" i="85"/>
  <c r="AC53" i="85"/>
  <c r="AB53" i="85"/>
  <c r="AA53" i="85"/>
  <c r="Z53" i="85"/>
  <c r="Y53" i="85"/>
  <c r="V53" i="85"/>
  <c r="W53" i="85"/>
  <c r="X53" i="85"/>
  <c r="S53" i="85"/>
  <c r="R53" i="85"/>
  <c r="Q53" i="85"/>
  <c r="P53" i="85"/>
  <c r="O53" i="85"/>
  <c r="N53" i="85"/>
  <c r="M53" i="85"/>
  <c r="L53" i="85"/>
  <c r="K53" i="85"/>
  <c r="Y52" i="85"/>
  <c r="Z52" i="85"/>
  <c r="AA52" i="85"/>
  <c r="AB52" i="85"/>
  <c r="AC52" i="85"/>
  <c r="AD52" i="85"/>
  <c r="AE52" i="85"/>
  <c r="AF52" i="85"/>
  <c r="V52" i="85"/>
  <c r="W52" i="85"/>
  <c r="X52" i="85"/>
  <c r="S52" i="85"/>
  <c r="AG52" i="85"/>
  <c r="R52" i="85"/>
  <c r="Q52" i="85"/>
  <c r="P52" i="85"/>
  <c r="O52" i="85"/>
  <c r="N52" i="85"/>
  <c r="M52" i="85"/>
  <c r="L52" i="85"/>
  <c r="K52" i="85"/>
  <c r="B51" i="85"/>
  <c r="A51" i="84"/>
  <c r="B101" i="84"/>
  <c r="B96" i="84"/>
  <c r="B97" i="84"/>
  <c r="B98" i="84"/>
  <c r="B99" i="84"/>
  <c r="B100" i="84"/>
  <c r="D101" i="84"/>
  <c r="E101" i="84"/>
  <c r="B94" i="84"/>
  <c r="C101" i="84"/>
  <c r="F101" i="84"/>
  <c r="D100" i="84"/>
  <c r="E100" i="84"/>
  <c r="C100" i="84"/>
  <c r="F100" i="84"/>
  <c r="D99" i="84"/>
  <c r="E99" i="84"/>
  <c r="C59" i="84"/>
  <c r="B59" i="84"/>
  <c r="C99" i="84"/>
  <c r="F99" i="84"/>
  <c r="D98" i="84"/>
  <c r="E98" i="84"/>
  <c r="C98" i="84"/>
  <c r="F98" i="84"/>
  <c r="D97" i="84"/>
  <c r="E97" i="84"/>
  <c r="C97" i="84"/>
  <c r="F97" i="84"/>
  <c r="D96" i="84"/>
  <c r="E96" i="84"/>
  <c r="B55" i="84"/>
  <c r="C96" i="84"/>
  <c r="F96" i="84"/>
  <c r="G96" i="84"/>
  <c r="B95" i="84"/>
  <c r="C77" i="84"/>
  <c r="E77" i="84"/>
  <c r="F77" i="84"/>
  <c r="G77" i="84"/>
  <c r="D77" i="84"/>
  <c r="B79" i="84"/>
  <c r="H77" i="84"/>
  <c r="B78" i="84"/>
  <c r="C78" i="84"/>
  <c r="C79" i="84"/>
  <c r="D79" i="84"/>
  <c r="D80" i="84"/>
  <c r="B81" i="84"/>
  <c r="B80" i="84"/>
  <c r="C80" i="84"/>
  <c r="C81" i="84"/>
  <c r="D81" i="84"/>
  <c r="B83" i="84"/>
  <c r="B82" i="84"/>
  <c r="C82" i="84"/>
  <c r="C83" i="84"/>
  <c r="D83" i="84"/>
  <c r="B85" i="84"/>
  <c r="B84" i="84"/>
  <c r="C84" i="84"/>
  <c r="C85" i="84"/>
  <c r="D85" i="84"/>
  <c r="B87" i="84"/>
  <c r="B86" i="84"/>
  <c r="C86" i="84"/>
  <c r="C87" i="84"/>
  <c r="D87" i="84"/>
  <c r="D92" i="84"/>
  <c r="B89" i="84"/>
  <c r="B88" i="84"/>
  <c r="C88" i="84"/>
  <c r="C89" i="84"/>
  <c r="D89" i="84"/>
  <c r="B91" i="84"/>
  <c r="B90" i="84"/>
  <c r="C90" i="84"/>
  <c r="C91" i="84"/>
  <c r="D91" i="84"/>
  <c r="E92" i="84"/>
  <c r="C92" i="84"/>
  <c r="F92" i="84"/>
  <c r="S91" i="84"/>
  <c r="R91" i="84"/>
  <c r="Q91" i="84"/>
  <c r="P91" i="84"/>
  <c r="O91" i="84"/>
  <c r="N91" i="84"/>
  <c r="M91" i="84"/>
  <c r="L91" i="84"/>
  <c r="K91" i="84"/>
  <c r="H91" i="84"/>
  <c r="G91" i="84"/>
  <c r="S90" i="84"/>
  <c r="R90" i="84"/>
  <c r="Q90" i="84"/>
  <c r="P90" i="84"/>
  <c r="O90" i="84"/>
  <c r="N90" i="84"/>
  <c r="M90" i="84"/>
  <c r="L90" i="84"/>
  <c r="K90" i="84"/>
  <c r="S89" i="84"/>
  <c r="R89" i="84"/>
  <c r="Q89" i="84"/>
  <c r="P89" i="84"/>
  <c r="O89" i="84"/>
  <c r="N89" i="84"/>
  <c r="M89" i="84"/>
  <c r="L89" i="84"/>
  <c r="K89" i="84"/>
  <c r="H89" i="84"/>
  <c r="H88" i="84"/>
  <c r="G89" i="84"/>
  <c r="S88" i="84"/>
  <c r="R88" i="84"/>
  <c r="Q88" i="84"/>
  <c r="P88" i="84"/>
  <c r="O88" i="84"/>
  <c r="N88" i="84"/>
  <c r="M88" i="84"/>
  <c r="L88" i="84"/>
  <c r="K88" i="84"/>
  <c r="S87" i="84"/>
  <c r="R87" i="84"/>
  <c r="Q87" i="84"/>
  <c r="P87" i="84"/>
  <c r="O87" i="84"/>
  <c r="N87" i="84"/>
  <c r="M87" i="84"/>
  <c r="L87" i="84"/>
  <c r="K87" i="84"/>
  <c r="H87" i="84"/>
  <c r="G87" i="84"/>
  <c r="S86" i="84"/>
  <c r="R86" i="84"/>
  <c r="Q86" i="84"/>
  <c r="P86" i="84"/>
  <c r="O86" i="84"/>
  <c r="N86" i="84"/>
  <c r="M86" i="84"/>
  <c r="L86" i="84"/>
  <c r="K86" i="84"/>
  <c r="S85" i="84"/>
  <c r="R85" i="84"/>
  <c r="Q85" i="84"/>
  <c r="P85" i="84"/>
  <c r="O85" i="84"/>
  <c r="N85" i="84"/>
  <c r="M85" i="84"/>
  <c r="L85" i="84"/>
  <c r="K85" i="84"/>
  <c r="H85" i="84"/>
  <c r="E85" i="84"/>
  <c r="G85" i="84"/>
  <c r="S84" i="84"/>
  <c r="R84" i="84"/>
  <c r="Q84" i="84"/>
  <c r="P84" i="84"/>
  <c r="O84" i="84"/>
  <c r="N84" i="84"/>
  <c r="M84" i="84"/>
  <c r="L84" i="84"/>
  <c r="K84" i="84"/>
  <c r="S83" i="84"/>
  <c r="R83" i="84"/>
  <c r="Q83" i="84"/>
  <c r="P83" i="84"/>
  <c r="O83" i="84"/>
  <c r="N83" i="84"/>
  <c r="M83" i="84"/>
  <c r="L83" i="84"/>
  <c r="K83" i="84"/>
  <c r="H83" i="84"/>
  <c r="G83" i="84"/>
  <c r="S82" i="84"/>
  <c r="R82" i="84"/>
  <c r="Q82" i="84"/>
  <c r="P82" i="84"/>
  <c r="O82" i="84"/>
  <c r="N82" i="84"/>
  <c r="M82" i="84"/>
  <c r="L82" i="84"/>
  <c r="K82" i="84"/>
  <c r="S81" i="84"/>
  <c r="R81" i="84"/>
  <c r="Q81" i="84"/>
  <c r="P81" i="84"/>
  <c r="O81" i="84"/>
  <c r="N81" i="84"/>
  <c r="M81" i="84"/>
  <c r="L81" i="84"/>
  <c r="K81" i="84"/>
  <c r="H81" i="84"/>
  <c r="G81" i="84"/>
  <c r="H63" i="84"/>
  <c r="AF80" i="84"/>
  <c r="AE80" i="84"/>
  <c r="AD80" i="84"/>
  <c r="AC80" i="84"/>
  <c r="AB80" i="84"/>
  <c r="AA80" i="84"/>
  <c r="Z80" i="84"/>
  <c r="Y80" i="84"/>
  <c r="V80" i="84"/>
  <c r="W80" i="84"/>
  <c r="X80" i="84"/>
  <c r="S80" i="84"/>
  <c r="R80" i="84"/>
  <c r="Q80" i="84"/>
  <c r="P80" i="84"/>
  <c r="O80" i="84"/>
  <c r="N80" i="84"/>
  <c r="M80" i="84"/>
  <c r="L80" i="84"/>
  <c r="K80" i="84"/>
  <c r="AF79" i="84"/>
  <c r="AE79" i="84"/>
  <c r="AD79" i="84"/>
  <c r="AC79" i="84"/>
  <c r="AB79" i="84"/>
  <c r="AA79" i="84"/>
  <c r="Z79" i="84"/>
  <c r="Y79" i="84"/>
  <c r="V79" i="84"/>
  <c r="W79" i="84"/>
  <c r="X79" i="84"/>
  <c r="S79" i="84"/>
  <c r="R79" i="84"/>
  <c r="Q79" i="84"/>
  <c r="P79" i="84"/>
  <c r="O79" i="84"/>
  <c r="N79" i="84"/>
  <c r="M79" i="84"/>
  <c r="L79" i="84"/>
  <c r="K79" i="84"/>
  <c r="H79" i="84"/>
  <c r="G79" i="84"/>
  <c r="AF78" i="84"/>
  <c r="AE78" i="84"/>
  <c r="AD78" i="84"/>
  <c r="AC78" i="84"/>
  <c r="AB78" i="84"/>
  <c r="AA78" i="84"/>
  <c r="Z78" i="84"/>
  <c r="Y78" i="84"/>
  <c r="V78" i="84"/>
  <c r="W78" i="84"/>
  <c r="X78" i="84"/>
  <c r="S78" i="84"/>
  <c r="R78" i="84"/>
  <c r="Q78" i="84"/>
  <c r="P78" i="84"/>
  <c r="O78" i="84"/>
  <c r="N78" i="84"/>
  <c r="M78" i="84"/>
  <c r="L78" i="84"/>
  <c r="K78" i="84"/>
  <c r="AF77" i="84"/>
  <c r="AE77" i="84"/>
  <c r="AD77" i="84"/>
  <c r="AC77" i="84"/>
  <c r="AB77" i="84"/>
  <c r="AA77" i="84"/>
  <c r="Z77" i="84"/>
  <c r="Y77" i="84"/>
  <c r="V77" i="84"/>
  <c r="W77" i="84"/>
  <c r="X77" i="84"/>
  <c r="S77" i="84"/>
  <c r="R77" i="84"/>
  <c r="Q77" i="84"/>
  <c r="P77" i="84"/>
  <c r="O77" i="84"/>
  <c r="N77" i="84"/>
  <c r="M77" i="84"/>
  <c r="L77" i="84"/>
  <c r="K77" i="84"/>
  <c r="B77" i="84"/>
  <c r="AF76" i="84"/>
  <c r="AE76" i="84"/>
  <c r="AD76" i="84"/>
  <c r="AC76" i="84"/>
  <c r="AB76" i="84"/>
  <c r="AA76" i="84"/>
  <c r="Z76" i="84"/>
  <c r="Y76" i="84"/>
  <c r="V76" i="84"/>
  <c r="W76" i="84"/>
  <c r="X76" i="84"/>
  <c r="S76" i="84"/>
  <c r="R76" i="84"/>
  <c r="Q76" i="84"/>
  <c r="P76" i="84"/>
  <c r="O76" i="84"/>
  <c r="N76" i="84"/>
  <c r="M76" i="84"/>
  <c r="L76" i="84"/>
  <c r="K76" i="84"/>
  <c r="G68" i="84"/>
  <c r="C54" i="84"/>
  <c r="C73" i="84"/>
  <c r="C55" i="84"/>
  <c r="C74" i="84"/>
  <c r="D73" i="84"/>
  <c r="H53" i="84"/>
  <c r="E72" i="84"/>
  <c r="F72" i="84"/>
  <c r="H54" i="84"/>
  <c r="E73" i="84"/>
  <c r="F73" i="84"/>
  <c r="B76" i="84"/>
  <c r="AF75" i="84"/>
  <c r="AE75" i="84"/>
  <c r="AD75" i="84"/>
  <c r="AC75" i="84"/>
  <c r="AB75" i="84"/>
  <c r="AA75" i="84"/>
  <c r="Z75" i="84"/>
  <c r="Y75" i="84"/>
  <c r="V75" i="84"/>
  <c r="W75" i="84"/>
  <c r="X75" i="84"/>
  <c r="S75" i="84"/>
  <c r="R75" i="84"/>
  <c r="Q75" i="84"/>
  <c r="P75" i="84"/>
  <c r="O75" i="84"/>
  <c r="N75" i="84"/>
  <c r="M75" i="84"/>
  <c r="L75" i="84"/>
  <c r="K75" i="84"/>
  <c r="B75" i="84"/>
  <c r="AF74" i="84"/>
  <c r="AE74" i="84"/>
  <c r="AD74" i="84"/>
  <c r="AC74" i="84"/>
  <c r="AB74" i="84"/>
  <c r="AA74" i="84"/>
  <c r="Z74" i="84"/>
  <c r="Y74" i="84"/>
  <c r="V74" i="84"/>
  <c r="W74" i="84"/>
  <c r="X74" i="84"/>
  <c r="S74" i="84"/>
  <c r="R74" i="84"/>
  <c r="Q74" i="84"/>
  <c r="P74" i="84"/>
  <c r="O74" i="84"/>
  <c r="N74" i="84"/>
  <c r="M74" i="84"/>
  <c r="L74" i="84"/>
  <c r="K74" i="84"/>
  <c r="H55" i="84"/>
  <c r="E74" i="84"/>
  <c r="B74" i="84"/>
  <c r="AF73" i="84"/>
  <c r="AE73" i="84"/>
  <c r="AD73" i="84"/>
  <c r="AC73" i="84"/>
  <c r="AB73" i="84"/>
  <c r="AA73" i="84"/>
  <c r="Z73" i="84"/>
  <c r="Y73" i="84"/>
  <c r="V73" i="84"/>
  <c r="W73" i="84"/>
  <c r="X73" i="84"/>
  <c r="S73" i="84"/>
  <c r="R73" i="84"/>
  <c r="Q73" i="84"/>
  <c r="P73" i="84"/>
  <c r="O73" i="84"/>
  <c r="N73" i="84"/>
  <c r="M73" i="84"/>
  <c r="L73" i="84"/>
  <c r="K73" i="84"/>
  <c r="B54" i="84"/>
  <c r="B73" i="84"/>
  <c r="AF72" i="84"/>
  <c r="AE72" i="84"/>
  <c r="AD72" i="84"/>
  <c r="AC72" i="84"/>
  <c r="AB72" i="84"/>
  <c r="AA72" i="84"/>
  <c r="Z72" i="84"/>
  <c r="Y72" i="84"/>
  <c r="V72" i="84"/>
  <c r="W72" i="84"/>
  <c r="X72" i="84"/>
  <c r="S72" i="84"/>
  <c r="R72" i="84"/>
  <c r="Q72" i="84"/>
  <c r="P72" i="84"/>
  <c r="O72" i="84"/>
  <c r="N72" i="84"/>
  <c r="M72" i="84"/>
  <c r="L72" i="84"/>
  <c r="K72" i="84"/>
  <c r="C53" i="84"/>
  <c r="C72" i="84"/>
  <c r="D72" i="84"/>
  <c r="B53" i="84"/>
  <c r="B72" i="84"/>
  <c r="AF71" i="84"/>
  <c r="AE71" i="84"/>
  <c r="AD71" i="84"/>
  <c r="AC71" i="84"/>
  <c r="AB71" i="84"/>
  <c r="AA71" i="84"/>
  <c r="Z71" i="84"/>
  <c r="Y71" i="84"/>
  <c r="V71" i="84"/>
  <c r="W71" i="84"/>
  <c r="X71" i="84"/>
  <c r="S71" i="84"/>
  <c r="R71" i="84"/>
  <c r="Q71" i="84"/>
  <c r="P71" i="84"/>
  <c r="O71" i="84"/>
  <c r="N71" i="84"/>
  <c r="M71" i="84"/>
  <c r="L71" i="84"/>
  <c r="K71" i="84"/>
  <c r="AF70" i="84"/>
  <c r="AE70" i="84"/>
  <c r="AD70" i="84"/>
  <c r="AC70" i="84"/>
  <c r="AB70" i="84"/>
  <c r="AA70" i="84"/>
  <c r="Z70" i="84"/>
  <c r="Y70" i="84"/>
  <c r="V70" i="84"/>
  <c r="W70" i="84"/>
  <c r="X70" i="84"/>
  <c r="S70" i="84"/>
  <c r="R70" i="84"/>
  <c r="Q70" i="84"/>
  <c r="P70" i="84"/>
  <c r="O70" i="84"/>
  <c r="N70" i="84"/>
  <c r="M70" i="84"/>
  <c r="L70" i="84"/>
  <c r="K70" i="84"/>
  <c r="G66" i="84"/>
  <c r="AF69" i="84"/>
  <c r="AE69" i="84"/>
  <c r="AD69" i="84"/>
  <c r="AC69" i="84"/>
  <c r="AB69" i="84"/>
  <c r="AA69" i="84"/>
  <c r="Z69" i="84"/>
  <c r="Y69" i="84"/>
  <c r="V69" i="84"/>
  <c r="W69" i="84"/>
  <c r="X69" i="84"/>
  <c r="S69" i="84"/>
  <c r="R69" i="84"/>
  <c r="Q69" i="84"/>
  <c r="P69" i="84"/>
  <c r="O69" i="84"/>
  <c r="N69" i="84"/>
  <c r="M69" i="84"/>
  <c r="L69" i="84"/>
  <c r="K69" i="84"/>
  <c r="AF68" i="84"/>
  <c r="AE68" i="84"/>
  <c r="AD68" i="84"/>
  <c r="AC68" i="84"/>
  <c r="AB68" i="84"/>
  <c r="AA68" i="84"/>
  <c r="Z68" i="84"/>
  <c r="Y68" i="84"/>
  <c r="V68" i="84"/>
  <c r="W68" i="84"/>
  <c r="X68" i="84"/>
  <c r="S68" i="84"/>
  <c r="R68" i="84"/>
  <c r="Q68" i="84"/>
  <c r="P68" i="84"/>
  <c r="O68" i="84"/>
  <c r="N68" i="84"/>
  <c r="M68" i="84"/>
  <c r="L68" i="84"/>
  <c r="K68" i="84"/>
  <c r="AF67" i="84"/>
  <c r="AE67" i="84"/>
  <c r="AD67" i="84"/>
  <c r="AC67" i="84"/>
  <c r="AB67" i="84"/>
  <c r="AA67" i="84"/>
  <c r="Z67" i="84"/>
  <c r="Y67" i="84"/>
  <c r="V67" i="84"/>
  <c r="W67" i="84"/>
  <c r="X67" i="84"/>
  <c r="S67" i="84"/>
  <c r="R67" i="84"/>
  <c r="Q67" i="84"/>
  <c r="P67" i="84"/>
  <c r="O67" i="84"/>
  <c r="N67" i="84"/>
  <c r="M67" i="84"/>
  <c r="L67" i="84"/>
  <c r="K67" i="84"/>
  <c r="G53" i="84"/>
  <c r="C56" i="84"/>
  <c r="B56" i="84"/>
  <c r="E56" i="84"/>
  <c r="G56" i="84"/>
  <c r="C57" i="84"/>
  <c r="B57" i="84"/>
  <c r="C58" i="84"/>
  <c r="B58" i="84"/>
  <c r="C60" i="84"/>
  <c r="B60" i="84"/>
  <c r="C61" i="84"/>
  <c r="B61" i="84"/>
  <c r="E57" i="84"/>
  <c r="G57" i="84"/>
  <c r="E58" i="84"/>
  <c r="G58" i="84"/>
  <c r="E59" i="84"/>
  <c r="G59" i="84"/>
  <c r="E60" i="84"/>
  <c r="G60" i="84"/>
  <c r="E61" i="84"/>
  <c r="G61" i="84"/>
  <c r="F53" i="84"/>
  <c r="B62" i="84"/>
  <c r="B63" i="84"/>
  <c r="B64" i="84"/>
  <c r="F54" i="84"/>
  <c r="F55" i="84"/>
  <c r="H66" i="84"/>
  <c r="H67" i="84"/>
  <c r="G67" i="84"/>
  <c r="B65" i="84"/>
  <c r="B66" i="84"/>
  <c r="F65" i="84"/>
  <c r="F66" i="84"/>
  <c r="F67" i="84"/>
  <c r="B67" i="84"/>
  <c r="AF66" i="84"/>
  <c r="AE66" i="84"/>
  <c r="AD66" i="84"/>
  <c r="AC66" i="84"/>
  <c r="AB66" i="84"/>
  <c r="AA66" i="84"/>
  <c r="Z66" i="84"/>
  <c r="Y66" i="84"/>
  <c r="V66" i="84"/>
  <c r="W66" i="84"/>
  <c r="X66" i="84"/>
  <c r="S66" i="84"/>
  <c r="R66" i="84"/>
  <c r="Q66" i="84"/>
  <c r="P66" i="84"/>
  <c r="O66" i="84"/>
  <c r="N66" i="84"/>
  <c r="M66" i="84"/>
  <c r="L66" i="84"/>
  <c r="K66" i="84"/>
  <c r="C66" i="84"/>
  <c r="AF65" i="84"/>
  <c r="AE65" i="84"/>
  <c r="AD65" i="84"/>
  <c r="AC65" i="84"/>
  <c r="AB65" i="84"/>
  <c r="AA65" i="84"/>
  <c r="Z65" i="84"/>
  <c r="Y65" i="84"/>
  <c r="V65" i="84"/>
  <c r="W65" i="84"/>
  <c r="X65" i="84"/>
  <c r="S65" i="84"/>
  <c r="R65" i="84"/>
  <c r="Q65" i="84"/>
  <c r="P65" i="84"/>
  <c r="O65" i="84"/>
  <c r="N65" i="84"/>
  <c r="M65" i="84"/>
  <c r="L65" i="84"/>
  <c r="K65" i="84"/>
  <c r="H65" i="84"/>
  <c r="G65" i="84"/>
  <c r="C65" i="84"/>
  <c r="AF64" i="84"/>
  <c r="AE64" i="84"/>
  <c r="AD64" i="84"/>
  <c r="AC64" i="84"/>
  <c r="AB64" i="84"/>
  <c r="AA64" i="84"/>
  <c r="Z64" i="84"/>
  <c r="Y64" i="84"/>
  <c r="V64" i="84"/>
  <c r="W64" i="84"/>
  <c r="X64" i="84"/>
  <c r="S64" i="84"/>
  <c r="R64" i="84"/>
  <c r="Q64" i="84"/>
  <c r="P64" i="84"/>
  <c r="O64" i="84"/>
  <c r="N64" i="84"/>
  <c r="M64" i="84"/>
  <c r="L64" i="84"/>
  <c r="K64" i="84"/>
  <c r="G64" i="84"/>
  <c r="E64" i="84"/>
  <c r="C64" i="84"/>
  <c r="AF63" i="84"/>
  <c r="AE63" i="84"/>
  <c r="AD63" i="84"/>
  <c r="AC63" i="84"/>
  <c r="AB63" i="84"/>
  <c r="AA63" i="84"/>
  <c r="Z63" i="84"/>
  <c r="Y63" i="84"/>
  <c r="V63" i="84"/>
  <c r="W63" i="84"/>
  <c r="X63" i="84"/>
  <c r="S63" i="84"/>
  <c r="R63" i="84"/>
  <c r="Q63" i="84"/>
  <c r="P63" i="84"/>
  <c r="O63" i="84"/>
  <c r="N63" i="84"/>
  <c r="M63" i="84"/>
  <c r="L63" i="84"/>
  <c r="K63" i="84"/>
  <c r="D63" i="84"/>
  <c r="C63" i="84"/>
  <c r="AF62" i="84"/>
  <c r="AE62" i="84"/>
  <c r="AD62" i="84"/>
  <c r="AC62" i="84"/>
  <c r="AB62" i="84"/>
  <c r="AA62" i="84"/>
  <c r="Z62" i="84"/>
  <c r="Y62" i="84"/>
  <c r="V62" i="84"/>
  <c r="W62" i="84"/>
  <c r="X62" i="84"/>
  <c r="S62" i="84"/>
  <c r="R62" i="84"/>
  <c r="Q62" i="84"/>
  <c r="P62" i="84"/>
  <c r="O62" i="84"/>
  <c r="N62" i="84"/>
  <c r="M62" i="84"/>
  <c r="L62" i="84"/>
  <c r="K62" i="84"/>
  <c r="AF61" i="84"/>
  <c r="AE61" i="84"/>
  <c r="AD61" i="84"/>
  <c r="AC61" i="84"/>
  <c r="AB61" i="84"/>
  <c r="AA61" i="84"/>
  <c r="Z61" i="84"/>
  <c r="Y61" i="84"/>
  <c r="V61" i="84"/>
  <c r="W61" i="84"/>
  <c r="X61" i="84"/>
  <c r="S61" i="84"/>
  <c r="R61" i="84"/>
  <c r="Q61" i="84"/>
  <c r="P61" i="84"/>
  <c r="O61" i="84"/>
  <c r="N61" i="84"/>
  <c r="M61" i="84"/>
  <c r="L61" i="84"/>
  <c r="K61" i="84"/>
  <c r="H61" i="84"/>
  <c r="AF60" i="84"/>
  <c r="AE60" i="84"/>
  <c r="AD60" i="84"/>
  <c r="AC60" i="84"/>
  <c r="AB60" i="84"/>
  <c r="AA60" i="84"/>
  <c r="Z60" i="84"/>
  <c r="Y60" i="84"/>
  <c r="V60" i="84"/>
  <c r="W60" i="84"/>
  <c r="X60" i="84"/>
  <c r="S60" i="84"/>
  <c r="R60" i="84"/>
  <c r="Q60" i="84"/>
  <c r="P60" i="84"/>
  <c r="O60" i="84"/>
  <c r="N60" i="84"/>
  <c r="M60" i="84"/>
  <c r="L60" i="84"/>
  <c r="K60" i="84"/>
  <c r="H60" i="84"/>
  <c r="AF59" i="84"/>
  <c r="AE59" i="84"/>
  <c r="AD59" i="84"/>
  <c r="AC59" i="84"/>
  <c r="AB59" i="84"/>
  <c r="AA59" i="84"/>
  <c r="Z59" i="84"/>
  <c r="Y59" i="84"/>
  <c r="V59" i="84"/>
  <c r="W59" i="84"/>
  <c r="X59" i="84"/>
  <c r="S59" i="84"/>
  <c r="R59" i="84"/>
  <c r="Q59" i="84"/>
  <c r="P59" i="84"/>
  <c r="O59" i="84"/>
  <c r="N59" i="84"/>
  <c r="M59" i="84"/>
  <c r="L59" i="84"/>
  <c r="K59" i="84"/>
  <c r="H59" i="84"/>
  <c r="AF58" i="84"/>
  <c r="AE58" i="84"/>
  <c r="AD58" i="84"/>
  <c r="AC58" i="84"/>
  <c r="AB58" i="84"/>
  <c r="AA58" i="84"/>
  <c r="Z58" i="84"/>
  <c r="Y58" i="84"/>
  <c r="V58" i="84"/>
  <c r="W58" i="84"/>
  <c r="X58" i="84"/>
  <c r="S58" i="84"/>
  <c r="R58" i="84"/>
  <c r="Q58" i="84"/>
  <c r="P58" i="84"/>
  <c r="O58" i="84"/>
  <c r="N58" i="84"/>
  <c r="M58" i="84"/>
  <c r="L58" i="84"/>
  <c r="K58" i="84"/>
  <c r="H58" i="84"/>
  <c r="AF57" i="84"/>
  <c r="AE57" i="84"/>
  <c r="AD57" i="84"/>
  <c r="AC57" i="84"/>
  <c r="AB57" i="84"/>
  <c r="AA57" i="84"/>
  <c r="Z57" i="84"/>
  <c r="Y57" i="84"/>
  <c r="V57" i="84"/>
  <c r="W57" i="84"/>
  <c r="X57" i="84"/>
  <c r="S57" i="84"/>
  <c r="R57" i="84"/>
  <c r="Q57" i="84"/>
  <c r="P57" i="84"/>
  <c r="O57" i="84"/>
  <c r="N57" i="84"/>
  <c r="M57" i="84"/>
  <c r="L57" i="84"/>
  <c r="K57" i="84"/>
  <c r="H57" i="84"/>
  <c r="AF56" i="84"/>
  <c r="AE56" i="84"/>
  <c r="AD56" i="84"/>
  <c r="AC56" i="84"/>
  <c r="AB56" i="84"/>
  <c r="AA56" i="84"/>
  <c r="Z56" i="84"/>
  <c r="Y56" i="84"/>
  <c r="V56" i="84"/>
  <c r="W56" i="84"/>
  <c r="X56" i="84"/>
  <c r="S56" i="84"/>
  <c r="R56" i="84"/>
  <c r="Q56" i="84"/>
  <c r="P56" i="84"/>
  <c r="O56" i="84"/>
  <c r="N56" i="84"/>
  <c r="M56" i="84"/>
  <c r="L56" i="84"/>
  <c r="K56" i="84"/>
  <c r="H56" i="84"/>
  <c r="AF55" i="84"/>
  <c r="AE55" i="84"/>
  <c r="AD55" i="84"/>
  <c r="AC55" i="84"/>
  <c r="AB55" i="84"/>
  <c r="AA55" i="84"/>
  <c r="Z55" i="84"/>
  <c r="Y55" i="84"/>
  <c r="V55" i="84"/>
  <c r="W55" i="84"/>
  <c r="X55" i="84"/>
  <c r="S55" i="84"/>
  <c r="R55" i="84"/>
  <c r="Q55" i="84"/>
  <c r="P55" i="84"/>
  <c r="O55" i="84"/>
  <c r="N55" i="84"/>
  <c r="M55" i="84"/>
  <c r="L55" i="84"/>
  <c r="K55" i="84"/>
  <c r="D55" i="84"/>
  <c r="E55" i="84"/>
  <c r="AF54" i="84"/>
  <c r="AE54" i="84"/>
  <c r="AD54" i="84"/>
  <c r="AC54" i="84"/>
  <c r="AB54" i="84"/>
  <c r="AA54" i="84"/>
  <c r="Z54" i="84"/>
  <c r="Y54" i="84"/>
  <c r="V54" i="84"/>
  <c r="W54" i="84"/>
  <c r="X54" i="84"/>
  <c r="S54" i="84"/>
  <c r="R54" i="84"/>
  <c r="Q54" i="84"/>
  <c r="P54" i="84"/>
  <c r="O54" i="84"/>
  <c r="N54" i="84"/>
  <c r="M54" i="84"/>
  <c r="L54" i="84"/>
  <c r="K54" i="84"/>
  <c r="D54" i="84"/>
  <c r="E54" i="84"/>
  <c r="AF53" i="84"/>
  <c r="AE53" i="84"/>
  <c r="AD53" i="84"/>
  <c r="AC53" i="84"/>
  <c r="AB53" i="84"/>
  <c r="AA53" i="84"/>
  <c r="Z53" i="84"/>
  <c r="Y53" i="84"/>
  <c r="V53" i="84"/>
  <c r="W53" i="84"/>
  <c r="X53" i="84"/>
  <c r="S53" i="84"/>
  <c r="R53" i="84"/>
  <c r="Q53" i="84"/>
  <c r="P53" i="84"/>
  <c r="O53" i="84"/>
  <c r="N53" i="84"/>
  <c r="M53" i="84"/>
  <c r="L53" i="84"/>
  <c r="K53" i="84"/>
  <c r="D53" i="84"/>
  <c r="E53" i="84"/>
  <c r="Y52" i="84"/>
  <c r="Z52" i="84"/>
  <c r="AA52" i="84"/>
  <c r="AB52" i="84"/>
  <c r="AC52" i="84"/>
  <c r="AD52" i="84"/>
  <c r="AE52" i="84"/>
  <c r="AF52" i="84"/>
  <c r="V52" i="84"/>
  <c r="W52" i="84"/>
  <c r="X52" i="84"/>
  <c r="AG52" i="84"/>
  <c r="S52" i="84"/>
  <c r="R52" i="84"/>
  <c r="Q52" i="84"/>
  <c r="P52" i="84"/>
  <c r="O52" i="84"/>
  <c r="N52" i="84"/>
  <c r="M52" i="84"/>
  <c r="L52" i="84"/>
  <c r="K52" i="84"/>
  <c r="B51" i="84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C61" i="82"/>
  <c r="G61" i="82"/>
  <c r="C60" i="82"/>
  <c r="G60" i="82"/>
  <c r="C59" i="82"/>
  <c r="G59" i="82"/>
  <c r="C58" i="82"/>
  <c r="G58" i="82"/>
  <c r="B53" i="82"/>
  <c r="C53" i="82"/>
  <c r="C54" i="82"/>
  <c r="G53" i="82"/>
  <c r="F53" i="82"/>
  <c r="H66" i="82"/>
  <c r="H67" i="82"/>
  <c r="B67" i="82"/>
  <c r="B62" i="82"/>
  <c r="G68" i="82"/>
  <c r="G66" i="82"/>
  <c r="B63" i="82"/>
  <c r="B54" i="82"/>
  <c r="B55" i="82"/>
  <c r="C56" i="82"/>
  <c r="B56" i="82"/>
  <c r="C57" i="82"/>
  <c r="B57" i="82"/>
  <c r="B58" i="82"/>
  <c r="B59" i="82"/>
  <c r="B60" i="82"/>
  <c r="B61" i="82"/>
  <c r="B64" i="82"/>
  <c r="A51" i="82"/>
  <c r="B96" i="82"/>
  <c r="D96" i="82"/>
  <c r="E96" i="82"/>
  <c r="B97" i="82"/>
  <c r="D97" i="82"/>
  <c r="E97" i="82"/>
  <c r="B98" i="82"/>
  <c r="D98" i="82"/>
  <c r="E98" i="82"/>
  <c r="B99" i="82"/>
  <c r="D99" i="82"/>
  <c r="E99" i="82"/>
  <c r="B100" i="82"/>
  <c r="D100" i="82"/>
  <c r="E100" i="82"/>
  <c r="B101" i="82"/>
  <c r="D101" i="82"/>
  <c r="E101" i="82"/>
  <c r="G96" i="82"/>
  <c r="B65" i="82"/>
  <c r="B66" i="82"/>
  <c r="A68" i="82"/>
  <c r="B68" i="82"/>
  <c r="B94" i="82"/>
  <c r="C101" i="82"/>
  <c r="C100" i="82"/>
  <c r="C99" i="82"/>
  <c r="C98" i="82"/>
  <c r="C97" i="82"/>
  <c r="C96" i="82"/>
  <c r="B95" i="82"/>
  <c r="F96" i="82"/>
  <c r="F97" i="82"/>
  <c r="F98" i="82"/>
  <c r="F99" i="82"/>
  <c r="F100" i="82"/>
  <c r="F101" i="82"/>
  <c r="C77" i="82"/>
  <c r="E77" i="82"/>
  <c r="F77" i="82"/>
  <c r="G77" i="82"/>
  <c r="D77" i="82"/>
  <c r="B79" i="82"/>
  <c r="H77" i="82"/>
  <c r="B78" i="82"/>
  <c r="C78" i="82"/>
  <c r="C79" i="82"/>
  <c r="D79" i="82"/>
  <c r="D80" i="82"/>
  <c r="B81" i="82"/>
  <c r="B80" i="82"/>
  <c r="C80" i="82"/>
  <c r="C81" i="82"/>
  <c r="D81" i="82"/>
  <c r="B83" i="82"/>
  <c r="B82" i="82"/>
  <c r="C82" i="82"/>
  <c r="C83" i="82"/>
  <c r="D83" i="82"/>
  <c r="B85" i="82"/>
  <c r="B84" i="82"/>
  <c r="C84" i="82"/>
  <c r="C85" i="82"/>
  <c r="D85" i="82"/>
  <c r="B87" i="82"/>
  <c r="B86" i="82"/>
  <c r="C86" i="82"/>
  <c r="C87" i="82"/>
  <c r="D87" i="82"/>
  <c r="D92" i="82"/>
  <c r="C92" i="82"/>
  <c r="B89" i="82"/>
  <c r="B88" i="82"/>
  <c r="C88" i="82"/>
  <c r="C89" i="82"/>
  <c r="D89" i="82"/>
  <c r="B91" i="82"/>
  <c r="B90" i="82"/>
  <c r="C90" i="82"/>
  <c r="C91" i="82"/>
  <c r="D91" i="82"/>
  <c r="E92" i="82"/>
  <c r="F92" i="82"/>
  <c r="H91" i="82"/>
  <c r="G91" i="82"/>
  <c r="H89" i="82"/>
  <c r="G89" i="82"/>
  <c r="H88" i="82"/>
  <c r="H87" i="82"/>
  <c r="G87" i="82"/>
  <c r="H85" i="82"/>
  <c r="E85" i="82"/>
  <c r="G85" i="82"/>
  <c r="H83" i="82"/>
  <c r="G83" i="82"/>
  <c r="H81" i="82"/>
  <c r="G81" i="82"/>
  <c r="H79" i="82"/>
  <c r="G79" i="82"/>
  <c r="B77" i="82"/>
  <c r="H63" i="82"/>
  <c r="C73" i="82"/>
  <c r="C55" i="82"/>
  <c r="C74" i="82"/>
  <c r="D73" i="82"/>
  <c r="H53" i="82"/>
  <c r="E72" i="82"/>
  <c r="F72" i="82"/>
  <c r="H54" i="82"/>
  <c r="E73" i="82"/>
  <c r="F73" i="82"/>
  <c r="B76" i="82"/>
  <c r="B75" i="82"/>
  <c r="H55" i="82"/>
  <c r="E74" i="82"/>
  <c r="B74" i="82"/>
  <c r="B73" i="82"/>
  <c r="C72" i="82"/>
  <c r="D72" i="82"/>
  <c r="B72" i="82"/>
  <c r="G67" i="82"/>
  <c r="F66" i="82"/>
  <c r="F67" i="82"/>
  <c r="C66" i="82"/>
  <c r="E58" i="82"/>
  <c r="H65" i="82"/>
  <c r="G65" i="82"/>
  <c r="F65" i="82"/>
  <c r="C65" i="82"/>
  <c r="G64" i="82"/>
  <c r="G56" i="82"/>
  <c r="E64" i="82"/>
  <c r="C64" i="82"/>
  <c r="D63" i="82"/>
  <c r="C63" i="82"/>
  <c r="H61" i="82"/>
  <c r="E61" i="82"/>
  <c r="H60" i="82"/>
  <c r="E60" i="82"/>
  <c r="H59" i="82"/>
  <c r="E59" i="82"/>
  <c r="H58" i="82"/>
  <c r="H57" i="82"/>
  <c r="G57" i="82"/>
  <c r="E57" i="82"/>
  <c r="H56" i="82"/>
  <c r="E56" i="82"/>
  <c r="F55" i="82"/>
  <c r="D55" i="82"/>
  <c r="E55" i="82"/>
  <c r="F54" i="82"/>
  <c r="D54" i="82"/>
  <c r="E54" i="82"/>
  <c r="D53" i="82"/>
  <c r="E53" i="82"/>
  <c r="B51" i="82"/>
  <c r="A4" i="80"/>
  <c r="BG4" i="80"/>
  <c r="A5" i="80"/>
  <c r="BG5" i="80"/>
  <c r="A6" i="80"/>
  <c r="BG6" i="80"/>
  <c r="A7" i="80"/>
  <c r="BG7" i="80"/>
  <c r="A8" i="80"/>
  <c r="BG8" i="80"/>
  <c r="A9" i="80"/>
  <c r="BG9" i="80"/>
  <c r="A10" i="80"/>
  <c r="BG10" i="80"/>
  <c r="A11" i="80"/>
  <c r="BG11" i="80"/>
  <c r="A12" i="80"/>
  <c r="BG12" i="80"/>
  <c r="A13" i="80"/>
  <c r="BG13" i="80"/>
  <c r="A14" i="80"/>
  <c r="BG14" i="80"/>
  <c r="A15" i="80"/>
  <c r="BG15" i="80"/>
  <c r="A16" i="80"/>
  <c r="BG16" i="80"/>
  <c r="A17" i="80"/>
  <c r="BG17" i="80"/>
  <c r="A18" i="80"/>
  <c r="BG18" i="80"/>
  <c r="A19" i="80"/>
  <c r="BG19" i="80"/>
  <c r="A20" i="80"/>
  <c r="BG20" i="80"/>
  <c r="A21" i="80"/>
  <c r="BG21" i="80"/>
  <c r="A22" i="80"/>
  <c r="BG22" i="80"/>
  <c r="A23" i="80"/>
  <c r="BG23" i="80"/>
  <c r="A24" i="80"/>
  <c r="BG24" i="80"/>
  <c r="A25" i="80"/>
  <c r="BG25" i="80"/>
  <c r="A26" i="80"/>
  <c r="BG26" i="80"/>
  <c r="A27" i="80"/>
  <c r="BG27" i="80"/>
  <c r="A28" i="80"/>
  <c r="BG28" i="80"/>
  <c r="A29" i="80"/>
  <c r="BG29" i="80"/>
  <c r="A30" i="80"/>
  <c r="BG30" i="80"/>
  <c r="A31" i="80"/>
  <c r="BG31" i="80"/>
  <c r="A32" i="80"/>
  <c r="BG32" i="80"/>
  <c r="A3" i="80"/>
  <c r="BG3" i="80"/>
  <c r="B3" i="80"/>
  <c r="BE4" i="80"/>
  <c r="BE5" i="80"/>
  <c r="BE6" i="80"/>
  <c r="BE7" i="80"/>
  <c r="BE8" i="80"/>
  <c r="BE9" i="80"/>
  <c r="BE10" i="80"/>
  <c r="BE11" i="80"/>
  <c r="BE12" i="80"/>
  <c r="BE13" i="80"/>
  <c r="BE14" i="80"/>
  <c r="BE15" i="80"/>
  <c r="BE16" i="80"/>
  <c r="BE17" i="80"/>
  <c r="BE18" i="80"/>
  <c r="BE19" i="80"/>
  <c r="BE20" i="80"/>
  <c r="BE21" i="80"/>
  <c r="BE22" i="80"/>
  <c r="BE23" i="80"/>
  <c r="BE24" i="80"/>
  <c r="BE25" i="80"/>
  <c r="BE26" i="80"/>
  <c r="BE27" i="80"/>
  <c r="BE28" i="80"/>
  <c r="BE29" i="80"/>
  <c r="BE30" i="80"/>
  <c r="A68" i="113"/>
  <c r="B68" i="113"/>
  <c r="B69" i="113"/>
  <c r="B70" i="113"/>
  <c r="B92" i="113"/>
  <c r="A68" i="112"/>
  <c r="B68" i="112"/>
  <c r="B69" i="112"/>
  <c r="B70" i="112"/>
  <c r="B92" i="112"/>
  <c r="BD31" i="80"/>
  <c r="BE31" i="80"/>
  <c r="G92" i="113"/>
  <c r="G92" i="112"/>
  <c r="BF31" i="80"/>
  <c r="BD32" i="80"/>
  <c r="BE32" i="80"/>
  <c r="BF32" i="80"/>
  <c r="BE3" i="80"/>
  <c r="C3" i="80"/>
  <c r="G18" i="82"/>
  <c r="H13" i="82"/>
  <c r="C4" i="82"/>
  <c r="C23" i="82"/>
  <c r="C5" i="82"/>
  <c r="C24" i="82"/>
  <c r="D23" i="82"/>
  <c r="H3" i="82"/>
  <c r="E22" i="82"/>
  <c r="F22" i="82"/>
  <c r="H4" i="82"/>
  <c r="E23" i="82"/>
  <c r="F23" i="82"/>
  <c r="B26" i="82"/>
  <c r="B25" i="82"/>
  <c r="H5" i="82"/>
  <c r="E24" i="82"/>
  <c r="B5" i="82"/>
  <c r="B24" i="82"/>
  <c r="B4" i="82"/>
  <c r="B23" i="82"/>
  <c r="C3" i="82"/>
  <c r="C22" i="82"/>
  <c r="D22" i="82"/>
  <c r="B3" i="82"/>
  <c r="B22" i="82"/>
  <c r="G16" i="82"/>
  <c r="H18" i="82"/>
  <c r="H20" i="82"/>
  <c r="G20" i="82"/>
  <c r="G19" i="82"/>
  <c r="G3" i="82"/>
  <c r="F3" i="82"/>
  <c r="H16" i="82"/>
  <c r="H17" i="82"/>
  <c r="G17" i="82"/>
  <c r="F17" i="82"/>
  <c r="B17" i="82"/>
  <c r="C11" i="82"/>
  <c r="B11" i="82"/>
  <c r="B15" i="82"/>
  <c r="C6" i="82"/>
  <c r="B6" i="82"/>
  <c r="B16" i="82"/>
  <c r="F16" i="82"/>
  <c r="C16" i="82"/>
  <c r="C8" i="82"/>
  <c r="E8" i="82"/>
  <c r="G8" i="82"/>
  <c r="H15" i="82"/>
  <c r="G15" i="82"/>
  <c r="F15" i="82"/>
  <c r="C15" i="82"/>
  <c r="G14" i="82"/>
  <c r="B14" i="82"/>
  <c r="E14" i="82"/>
  <c r="C14" i="82"/>
  <c r="D13" i="82"/>
  <c r="C13" i="82"/>
  <c r="B13" i="82"/>
  <c r="G11" i="82"/>
  <c r="B12" i="82"/>
  <c r="H11" i="82"/>
  <c r="E11" i="82"/>
  <c r="C10" i="82"/>
  <c r="B10" i="82"/>
  <c r="H10" i="82"/>
  <c r="E10" i="82"/>
  <c r="G10" i="82"/>
  <c r="C9" i="82"/>
  <c r="B9" i="82"/>
  <c r="H9" i="82"/>
  <c r="E9" i="82"/>
  <c r="G9" i="82"/>
  <c r="B8" i="82"/>
  <c r="H8" i="82"/>
  <c r="C7" i="82"/>
  <c r="B7" i="82"/>
  <c r="H7" i="82"/>
  <c r="G7" i="82"/>
  <c r="E7" i="82"/>
  <c r="H6" i="82"/>
  <c r="G6" i="82"/>
  <c r="E6" i="82"/>
  <c r="F5" i="82"/>
  <c r="D5" i="82"/>
  <c r="E5" i="82"/>
  <c r="F4" i="82"/>
  <c r="D4" i="82"/>
  <c r="E4" i="82"/>
  <c r="D3" i="82"/>
  <c r="E3" i="82"/>
  <c r="B1" i="82"/>
  <c r="A1" i="82"/>
  <c r="AZ4" i="80"/>
  <c r="BA4" i="80"/>
  <c r="BB4" i="80"/>
  <c r="BC4" i="80"/>
  <c r="AZ5" i="80"/>
  <c r="BA5" i="80"/>
  <c r="BB5" i="80"/>
  <c r="BC5" i="80"/>
  <c r="AZ6" i="80"/>
  <c r="BA6" i="80"/>
  <c r="BB6" i="80"/>
  <c r="BC6" i="80"/>
  <c r="AZ7" i="80"/>
  <c r="BA7" i="80"/>
  <c r="BB7" i="80"/>
  <c r="BC7" i="80"/>
  <c r="AZ8" i="80"/>
  <c r="BA8" i="80"/>
  <c r="BB8" i="80"/>
  <c r="BC8" i="80"/>
  <c r="AZ9" i="80"/>
  <c r="BA9" i="80"/>
  <c r="BB9" i="80"/>
  <c r="BC9" i="80"/>
  <c r="AZ10" i="80"/>
  <c r="BA10" i="80"/>
  <c r="BB10" i="80"/>
  <c r="BC10" i="80"/>
  <c r="AZ11" i="80"/>
  <c r="BA11" i="80"/>
  <c r="BB11" i="80"/>
  <c r="BC11" i="80"/>
  <c r="AZ12" i="80"/>
  <c r="BA12" i="80"/>
  <c r="BB12" i="80"/>
  <c r="BC12" i="80"/>
  <c r="AZ13" i="80"/>
  <c r="BA13" i="80"/>
  <c r="BB13" i="80"/>
  <c r="BC13" i="80"/>
  <c r="AZ14" i="80"/>
  <c r="BA14" i="80"/>
  <c r="BB14" i="80"/>
  <c r="BC14" i="80"/>
  <c r="AZ15" i="80"/>
  <c r="BA15" i="80"/>
  <c r="BB15" i="80"/>
  <c r="BC15" i="80"/>
  <c r="AZ16" i="80"/>
  <c r="BA16" i="80"/>
  <c r="BB16" i="80"/>
  <c r="BC16" i="80"/>
  <c r="AZ17" i="80"/>
  <c r="BA17" i="80"/>
  <c r="BB17" i="80"/>
  <c r="BC17" i="80"/>
  <c r="AZ18" i="80"/>
  <c r="BA18" i="80"/>
  <c r="BB18" i="80"/>
  <c r="BC18" i="80"/>
  <c r="AZ19" i="80"/>
  <c r="BA19" i="80"/>
  <c r="BB19" i="80"/>
  <c r="BC19" i="80"/>
  <c r="AZ20" i="80"/>
  <c r="BA20" i="80"/>
  <c r="BB20" i="80"/>
  <c r="BC20" i="80"/>
  <c r="AZ21" i="80"/>
  <c r="BA21" i="80"/>
  <c r="BB21" i="80"/>
  <c r="BC21" i="80"/>
  <c r="AZ22" i="80"/>
  <c r="BA22" i="80"/>
  <c r="BB22" i="80"/>
  <c r="BC22" i="80"/>
  <c r="AZ23" i="80"/>
  <c r="BA23" i="80"/>
  <c r="BB23" i="80"/>
  <c r="BC23" i="80"/>
  <c r="AZ24" i="80"/>
  <c r="BA24" i="80"/>
  <c r="BB24" i="80"/>
  <c r="BC24" i="80"/>
  <c r="AZ25" i="80"/>
  <c r="BA25" i="80"/>
  <c r="BB25" i="80"/>
  <c r="BC25" i="80"/>
  <c r="AZ26" i="80"/>
  <c r="BA26" i="80"/>
  <c r="BB26" i="80"/>
  <c r="BC26" i="80"/>
  <c r="AZ27" i="80"/>
  <c r="BA27" i="80"/>
  <c r="BB27" i="80"/>
  <c r="BC27" i="80"/>
  <c r="AZ28" i="80"/>
  <c r="BA28" i="80"/>
  <c r="BB28" i="80"/>
  <c r="BC28" i="80"/>
  <c r="AZ29" i="80"/>
  <c r="BA29" i="80"/>
  <c r="BB29" i="80"/>
  <c r="BC29" i="80"/>
  <c r="AZ30" i="80"/>
  <c r="BA30" i="80"/>
  <c r="BB30" i="80"/>
  <c r="BC30" i="80"/>
  <c r="AZ31" i="80"/>
  <c r="BA31" i="80"/>
  <c r="BB31" i="80"/>
  <c r="BC31" i="80"/>
  <c r="AZ32" i="80"/>
  <c r="BA32" i="80"/>
  <c r="BB32" i="80"/>
  <c r="BC32" i="80"/>
  <c r="BC3" i="80"/>
  <c r="BB3" i="80"/>
  <c r="BA3" i="80"/>
  <c r="AZ3" i="80"/>
  <c r="D3" i="80"/>
  <c r="AU3" i="80"/>
  <c r="AW3" i="80"/>
  <c r="G3" i="80"/>
  <c r="AV3" i="80"/>
  <c r="AX3" i="80"/>
  <c r="AY3" i="80"/>
  <c r="AL4" i="80"/>
  <c r="AL5" i="80"/>
  <c r="AL6" i="80"/>
  <c r="AL7" i="80"/>
  <c r="AL8" i="80"/>
  <c r="AL9" i="80"/>
  <c r="AL10" i="80"/>
  <c r="AL11" i="80"/>
  <c r="AL12" i="80"/>
  <c r="AL13" i="80"/>
  <c r="AL14" i="80"/>
  <c r="AL15" i="80"/>
  <c r="AL16" i="80"/>
  <c r="AL17" i="80"/>
  <c r="AL18" i="80"/>
  <c r="AL19" i="80"/>
  <c r="AL20" i="80"/>
  <c r="AL21" i="80"/>
  <c r="AL22" i="80"/>
  <c r="AL23" i="80"/>
  <c r="AL24" i="80"/>
  <c r="AL25" i="80"/>
  <c r="AL26" i="80"/>
  <c r="AL27" i="80"/>
  <c r="AL28" i="80"/>
  <c r="AL29" i="80"/>
  <c r="AL30" i="80"/>
  <c r="AL31" i="80"/>
  <c r="AL32" i="80"/>
  <c r="AL3" i="80"/>
  <c r="D19" i="80"/>
  <c r="AU19" i="80"/>
  <c r="G19" i="80"/>
  <c r="AV19" i="80"/>
  <c r="D20" i="80"/>
  <c r="AU20" i="80"/>
  <c r="G20" i="80"/>
  <c r="AV20" i="80"/>
  <c r="D21" i="80"/>
  <c r="AU21" i="80"/>
  <c r="G21" i="80"/>
  <c r="AV21" i="80"/>
  <c r="D22" i="80"/>
  <c r="AU22" i="80"/>
  <c r="G22" i="80"/>
  <c r="AV22" i="80"/>
  <c r="D23" i="80"/>
  <c r="AU23" i="80"/>
  <c r="G23" i="80"/>
  <c r="AV23" i="80"/>
  <c r="D24" i="80"/>
  <c r="AU24" i="80"/>
  <c r="G24" i="80"/>
  <c r="AV24" i="80"/>
  <c r="D25" i="80"/>
  <c r="AU25" i="80"/>
  <c r="G25" i="80"/>
  <c r="AV25" i="80"/>
  <c r="D26" i="80"/>
  <c r="AU26" i="80"/>
  <c r="G26" i="80"/>
  <c r="AV26" i="80"/>
  <c r="D27" i="80"/>
  <c r="AU27" i="80"/>
  <c r="G27" i="80"/>
  <c r="AV27" i="80"/>
  <c r="D28" i="80"/>
  <c r="AU28" i="80"/>
  <c r="G28" i="80"/>
  <c r="AV28" i="80"/>
  <c r="D29" i="80"/>
  <c r="AU29" i="80"/>
  <c r="G29" i="80"/>
  <c r="AV29" i="80"/>
  <c r="D30" i="80"/>
  <c r="AU30" i="80"/>
  <c r="G30" i="80"/>
  <c r="AV30" i="80"/>
  <c r="D31" i="80"/>
  <c r="AU31" i="80"/>
  <c r="G31" i="80"/>
  <c r="AV31" i="80"/>
  <c r="D32" i="80"/>
  <c r="AU32" i="80"/>
  <c r="G32" i="80"/>
  <c r="AV32" i="80"/>
  <c r="D4" i="80"/>
  <c r="AU4" i="80"/>
  <c r="G4" i="80"/>
  <c r="AV4" i="80"/>
  <c r="D5" i="80"/>
  <c r="AU5" i="80"/>
  <c r="G5" i="80"/>
  <c r="AV5" i="80"/>
  <c r="D6" i="80"/>
  <c r="AU6" i="80"/>
  <c r="G6" i="80"/>
  <c r="AV6" i="80"/>
  <c r="D7" i="80"/>
  <c r="AU7" i="80"/>
  <c r="G7" i="80"/>
  <c r="AV7" i="80"/>
  <c r="D8" i="80"/>
  <c r="AU8" i="80"/>
  <c r="G8" i="80"/>
  <c r="AV8" i="80"/>
  <c r="D9" i="80"/>
  <c r="AU9" i="80"/>
  <c r="G9" i="80"/>
  <c r="AV9" i="80"/>
  <c r="D10" i="80"/>
  <c r="AU10" i="80"/>
  <c r="G10" i="80"/>
  <c r="AV10" i="80"/>
  <c r="D11" i="80"/>
  <c r="AU11" i="80"/>
  <c r="G11" i="80"/>
  <c r="AV11" i="80"/>
  <c r="D12" i="80"/>
  <c r="AU12" i="80"/>
  <c r="G12" i="80"/>
  <c r="AV12" i="80"/>
  <c r="D13" i="80"/>
  <c r="AU13" i="80"/>
  <c r="G13" i="80"/>
  <c r="AV13" i="80"/>
  <c r="D14" i="80"/>
  <c r="AU14" i="80"/>
  <c r="G14" i="80"/>
  <c r="AV14" i="80"/>
  <c r="D15" i="80"/>
  <c r="AU15" i="80"/>
  <c r="G15" i="80"/>
  <c r="AV15" i="80"/>
  <c r="D16" i="80"/>
  <c r="AU16" i="80"/>
  <c r="G16" i="80"/>
  <c r="AV16" i="80"/>
  <c r="D17" i="80"/>
  <c r="AU17" i="80"/>
  <c r="G17" i="80"/>
  <c r="AV17" i="80"/>
  <c r="D18" i="80"/>
  <c r="AU18" i="80"/>
  <c r="G18" i="80"/>
  <c r="AV18" i="80"/>
  <c r="AW17" i="80"/>
  <c r="AX17" i="80"/>
  <c r="AY17" i="80"/>
  <c r="AW18" i="80"/>
  <c r="AX18" i="80"/>
  <c r="AY18" i="80"/>
  <c r="AW19" i="80"/>
  <c r="AX19" i="80"/>
  <c r="AY19" i="80"/>
  <c r="AW20" i="80"/>
  <c r="AX20" i="80"/>
  <c r="AY20" i="80"/>
  <c r="AW21" i="80"/>
  <c r="AX21" i="80"/>
  <c r="AY21" i="80"/>
  <c r="AW22" i="80"/>
  <c r="AX22" i="80"/>
  <c r="AY22" i="80"/>
  <c r="AW23" i="80"/>
  <c r="AX23" i="80"/>
  <c r="AY23" i="80"/>
  <c r="AW24" i="80"/>
  <c r="AX24" i="80"/>
  <c r="AY24" i="80"/>
  <c r="AW25" i="80"/>
  <c r="AX25" i="80"/>
  <c r="AY25" i="80"/>
  <c r="AW26" i="80"/>
  <c r="AX26" i="80"/>
  <c r="AY26" i="80"/>
  <c r="AW27" i="80"/>
  <c r="AX27" i="80"/>
  <c r="AY27" i="80"/>
  <c r="AW28" i="80"/>
  <c r="AX28" i="80"/>
  <c r="AY28" i="80"/>
  <c r="AW29" i="80"/>
  <c r="AX29" i="80"/>
  <c r="AY29" i="80"/>
  <c r="AW30" i="80"/>
  <c r="AX30" i="80"/>
  <c r="AY30" i="80"/>
  <c r="AW31" i="80"/>
  <c r="AX31" i="80"/>
  <c r="AY31" i="80"/>
  <c r="AW32" i="80"/>
  <c r="AX32" i="80"/>
  <c r="AY32" i="80"/>
  <c r="AW16" i="80"/>
  <c r="AX16" i="80"/>
  <c r="AY16" i="80"/>
  <c r="AW15" i="80"/>
  <c r="AX15" i="80"/>
  <c r="AY15" i="80"/>
  <c r="AW14" i="80"/>
  <c r="AX14" i="80"/>
  <c r="AY14" i="80"/>
  <c r="AW13" i="80"/>
  <c r="AX13" i="80"/>
  <c r="AY13" i="80"/>
  <c r="AW12" i="80"/>
  <c r="AX12" i="80"/>
  <c r="AY12" i="80"/>
  <c r="AW11" i="80"/>
  <c r="AX11" i="80"/>
  <c r="AY11" i="80"/>
  <c r="AW10" i="80"/>
  <c r="AX10" i="80"/>
  <c r="AY10" i="80"/>
  <c r="AW9" i="80"/>
  <c r="AX9" i="80"/>
  <c r="AY9" i="80"/>
  <c r="AW8" i="80"/>
  <c r="AX8" i="80"/>
  <c r="AY8" i="80"/>
  <c r="AW7" i="80"/>
  <c r="AX7" i="80"/>
  <c r="AY7" i="80"/>
  <c r="AW6" i="80"/>
  <c r="AX6" i="80"/>
  <c r="AY6" i="80"/>
  <c r="AW5" i="80"/>
  <c r="AX5" i="80"/>
  <c r="AY5" i="80"/>
  <c r="AW4" i="80"/>
  <c r="AX4" i="80"/>
  <c r="AY4" i="80"/>
  <c r="AQ4" i="80"/>
  <c r="AR4" i="80"/>
  <c r="AQ5" i="80"/>
  <c r="AR5" i="80"/>
  <c r="AQ6" i="80"/>
  <c r="AR6" i="80"/>
  <c r="AQ7" i="80"/>
  <c r="AR7" i="80"/>
  <c r="AQ8" i="80"/>
  <c r="AR8" i="80"/>
  <c r="AQ9" i="80"/>
  <c r="AR9" i="80"/>
  <c r="AQ10" i="80"/>
  <c r="AR10" i="80"/>
  <c r="AQ11" i="80"/>
  <c r="AR11" i="80"/>
  <c r="AQ12" i="80"/>
  <c r="AR12" i="80"/>
  <c r="AQ13" i="80"/>
  <c r="AR13" i="80"/>
  <c r="AQ14" i="80"/>
  <c r="AR14" i="80"/>
  <c r="AQ15" i="80"/>
  <c r="AR15" i="80"/>
  <c r="AQ16" i="80"/>
  <c r="AR16" i="80"/>
  <c r="AQ17" i="80"/>
  <c r="AR17" i="80"/>
  <c r="AQ18" i="80"/>
  <c r="AR18" i="80"/>
  <c r="AQ19" i="80"/>
  <c r="AR19" i="80"/>
  <c r="AQ20" i="80"/>
  <c r="AR20" i="80"/>
  <c r="AQ21" i="80"/>
  <c r="AR21" i="80"/>
  <c r="AQ22" i="80"/>
  <c r="AR22" i="80"/>
  <c r="AQ23" i="80"/>
  <c r="AR23" i="80"/>
  <c r="AQ24" i="80"/>
  <c r="AR24" i="80"/>
  <c r="AQ25" i="80"/>
  <c r="AR25" i="80"/>
  <c r="AQ26" i="80"/>
  <c r="AR26" i="80"/>
  <c r="AQ27" i="80"/>
  <c r="AR27" i="80"/>
  <c r="AQ28" i="80"/>
  <c r="AR28" i="80"/>
  <c r="AQ29" i="80"/>
  <c r="AR29" i="80"/>
  <c r="AQ30" i="80"/>
  <c r="AR30" i="80"/>
  <c r="AQ31" i="80"/>
  <c r="AR31" i="80"/>
  <c r="AQ32" i="80"/>
  <c r="AR32" i="80"/>
  <c r="AQ3" i="80"/>
  <c r="AR3" i="80"/>
  <c r="AS4" i="80"/>
  <c r="AT4" i="80"/>
  <c r="AS5" i="80"/>
  <c r="AT5" i="80"/>
  <c r="AS6" i="80"/>
  <c r="AT6" i="80"/>
  <c r="AS7" i="80"/>
  <c r="AT7" i="80"/>
  <c r="AS8" i="80"/>
  <c r="AT8" i="80"/>
  <c r="AS9" i="80"/>
  <c r="AT9" i="80"/>
  <c r="AS10" i="80"/>
  <c r="AT10" i="80"/>
  <c r="AS11" i="80"/>
  <c r="AT11" i="80"/>
  <c r="AS12" i="80"/>
  <c r="AT12" i="80"/>
  <c r="AS13" i="80"/>
  <c r="AT13" i="80"/>
  <c r="AS14" i="80"/>
  <c r="AT14" i="80"/>
  <c r="AS15" i="80"/>
  <c r="AT15" i="80"/>
  <c r="AS16" i="80"/>
  <c r="AT16" i="80"/>
  <c r="AS17" i="80"/>
  <c r="AT17" i="80"/>
  <c r="AS18" i="80"/>
  <c r="AT18" i="80"/>
  <c r="AS19" i="80"/>
  <c r="AT19" i="80"/>
  <c r="AS20" i="80"/>
  <c r="AT20" i="80"/>
  <c r="AS21" i="80"/>
  <c r="AT21" i="80"/>
  <c r="AS22" i="80"/>
  <c r="AT22" i="80"/>
  <c r="AS23" i="80"/>
  <c r="AT23" i="80"/>
  <c r="AS24" i="80"/>
  <c r="AT24" i="80"/>
  <c r="AS25" i="80"/>
  <c r="AT25" i="80"/>
  <c r="AS26" i="80"/>
  <c r="AT26" i="80"/>
  <c r="AS27" i="80"/>
  <c r="AT27" i="80"/>
  <c r="AS28" i="80"/>
  <c r="AT28" i="80"/>
  <c r="AS29" i="80"/>
  <c r="AT29" i="80"/>
  <c r="AS30" i="80"/>
  <c r="AT30" i="80"/>
  <c r="AS31" i="80"/>
  <c r="AT31" i="80"/>
  <c r="AS32" i="80"/>
  <c r="AT32" i="80"/>
  <c r="AT3" i="80"/>
  <c r="AS3" i="80"/>
  <c r="B4" i="80"/>
  <c r="C4" i="80"/>
  <c r="E4" i="80"/>
  <c r="F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Z4" i="80"/>
  <c r="AA4" i="80"/>
  <c r="AB4" i="80"/>
  <c r="AC4" i="80"/>
  <c r="AD4" i="80"/>
  <c r="AE4" i="80"/>
  <c r="AJ4" i="80"/>
  <c r="AM4" i="80"/>
  <c r="AN4" i="80"/>
  <c r="AO4" i="80"/>
  <c r="AP4" i="80"/>
  <c r="B5" i="80"/>
  <c r="C5" i="80"/>
  <c r="E5" i="80"/>
  <c r="F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Z5" i="80"/>
  <c r="AA5" i="80"/>
  <c r="AB5" i="80"/>
  <c r="AC5" i="80"/>
  <c r="AD5" i="80"/>
  <c r="AE5" i="80"/>
  <c r="AJ5" i="80"/>
  <c r="AM5" i="80"/>
  <c r="AN5" i="80"/>
  <c r="AO5" i="80"/>
  <c r="AP5" i="80"/>
  <c r="B6" i="80"/>
  <c r="C6" i="80"/>
  <c r="E6" i="80"/>
  <c r="F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Z6" i="80"/>
  <c r="AA6" i="80"/>
  <c r="AB6" i="80"/>
  <c r="AC6" i="80"/>
  <c r="AD6" i="80"/>
  <c r="AE6" i="80"/>
  <c r="AJ6" i="80"/>
  <c r="AK6" i="80"/>
  <c r="AM6" i="80"/>
  <c r="AN6" i="80"/>
  <c r="AO6" i="80"/>
  <c r="AP6" i="80"/>
  <c r="B7" i="80"/>
  <c r="C7" i="80"/>
  <c r="E7" i="80"/>
  <c r="F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Z7" i="80"/>
  <c r="AA7" i="80"/>
  <c r="AB7" i="80"/>
  <c r="AC7" i="80"/>
  <c r="AD7" i="80"/>
  <c r="AE7" i="80"/>
  <c r="AJ7" i="80"/>
  <c r="AK7" i="80"/>
  <c r="AM7" i="80"/>
  <c r="AN7" i="80"/>
  <c r="AO7" i="80"/>
  <c r="AP7" i="80"/>
  <c r="B8" i="80"/>
  <c r="C8" i="80"/>
  <c r="E8" i="80"/>
  <c r="F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Z8" i="80"/>
  <c r="AA8" i="80"/>
  <c r="AB8" i="80"/>
  <c r="AC8" i="80"/>
  <c r="AD8" i="80"/>
  <c r="AE8" i="80"/>
  <c r="AJ8" i="80"/>
  <c r="AK8" i="80"/>
  <c r="AM8" i="80"/>
  <c r="AN8" i="80"/>
  <c r="AO8" i="80"/>
  <c r="AP8" i="80"/>
  <c r="B9" i="80"/>
  <c r="C9" i="80"/>
  <c r="E9" i="80"/>
  <c r="F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Z9" i="80"/>
  <c r="AA9" i="80"/>
  <c r="AB9" i="80"/>
  <c r="AC9" i="80"/>
  <c r="AD9" i="80"/>
  <c r="AE9" i="80"/>
  <c r="AJ9" i="80"/>
  <c r="AK9" i="80"/>
  <c r="AM9" i="80"/>
  <c r="AN9" i="80"/>
  <c r="AO9" i="80"/>
  <c r="AP9" i="80"/>
  <c r="B10" i="80"/>
  <c r="C10" i="80"/>
  <c r="E10" i="80"/>
  <c r="F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Z10" i="80"/>
  <c r="AA10" i="80"/>
  <c r="AB10" i="80"/>
  <c r="AC10" i="80"/>
  <c r="AD10" i="80"/>
  <c r="AE10" i="80"/>
  <c r="AJ10" i="80"/>
  <c r="AK10" i="80"/>
  <c r="AM10" i="80"/>
  <c r="AN10" i="80"/>
  <c r="AO10" i="80"/>
  <c r="AP10" i="80"/>
  <c r="B11" i="80"/>
  <c r="C11" i="80"/>
  <c r="E11" i="80"/>
  <c r="F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Z11" i="80"/>
  <c r="AA11" i="80"/>
  <c r="AB11" i="80"/>
  <c r="AC11" i="80"/>
  <c r="AD11" i="80"/>
  <c r="AE11" i="80"/>
  <c r="AJ11" i="80"/>
  <c r="AK11" i="80"/>
  <c r="AM11" i="80"/>
  <c r="AN11" i="80"/>
  <c r="AO11" i="80"/>
  <c r="AP11" i="80"/>
  <c r="B12" i="80"/>
  <c r="C12" i="80"/>
  <c r="E12" i="80"/>
  <c r="F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Z12" i="80"/>
  <c r="AA12" i="80"/>
  <c r="AB12" i="80"/>
  <c r="AC12" i="80"/>
  <c r="AD12" i="80"/>
  <c r="AE12" i="80"/>
  <c r="AJ12" i="80"/>
  <c r="AK12" i="80"/>
  <c r="AM12" i="80"/>
  <c r="AN12" i="80"/>
  <c r="AO12" i="80"/>
  <c r="AP12" i="80"/>
  <c r="B13" i="80"/>
  <c r="C13" i="80"/>
  <c r="E13" i="80"/>
  <c r="F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Z13" i="80"/>
  <c r="AA13" i="80"/>
  <c r="AB13" i="80"/>
  <c r="AC13" i="80"/>
  <c r="AD13" i="80"/>
  <c r="AE13" i="80"/>
  <c r="AJ13" i="80"/>
  <c r="AK13" i="80"/>
  <c r="AM13" i="80"/>
  <c r="AN13" i="80"/>
  <c r="AO13" i="80"/>
  <c r="AP13" i="80"/>
  <c r="B14" i="80"/>
  <c r="C14" i="80"/>
  <c r="E14" i="80"/>
  <c r="F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Z14" i="80"/>
  <c r="AA14" i="80"/>
  <c r="AB14" i="80"/>
  <c r="AC14" i="80"/>
  <c r="AD14" i="80"/>
  <c r="AE14" i="80"/>
  <c r="AJ14" i="80"/>
  <c r="AK14" i="80"/>
  <c r="AM14" i="80"/>
  <c r="AN14" i="80"/>
  <c r="AO14" i="80"/>
  <c r="AP14" i="80"/>
  <c r="B15" i="80"/>
  <c r="C15" i="80"/>
  <c r="E15" i="80"/>
  <c r="F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Z15" i="80"/>
  <c r="AA15" i="80"/>
  <c r="AB15" i="80"/>
  <c r="AC15" i="80"/>
  <c r="AD15" i="80"/>
  <c r="AE15" i="80"/>
  <c r="AJ15" i="80"/>
  <c r="AK15" i="80"/>
  <c r="AM15" i="80"/>
  <c r="AN15" i="80"/>
  <c r="AO15" i="80"/>
  <c r="AP15" i="80"/>
  <c r="B16" i="80"/>
  <c r="C16" i="80"/>
  <c r="E16" i="80"/>
  <c r="F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Z16" i="80"/>
  <c r="AA16" i="80"/>
  <c r="AB16" i="80"/>
  <c r="AC16" i="80"/>
  <c r="AD16" i="80"/>
  <c r="AE16" i="80"/>
  <c r="AJ16" i="80"/>
  <c r="AK16" i="80"/>
  <c r="AM16" i="80"/>
  <c r="AN16" i="80"/>
  <c r="AO16" i="80"/>
  <c r="AP16" i="80"/>
  <c r="B17" i="80"/>
  <c r="C17" i="80"/>
  <c r="E17" i="80"/>
  <c r="F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Z17" i="80"/>
  <c r="AA17" i="80"/>
  <c r="AB17" i="80"/>
  <c r="AC17" i="80"/>
  <c r="AD17" i="80"/>
  <c r="AE17" i="80"/>
  <c r="AJ17" i="80"/>
  <c r="AK17" i="80"/>
  <c r="AM17" i="80"/>
  <c r="AN17" i="80"/>
  <c r="AO17" i="80"/>
  <c r="AP17" i="80"/>
  <c r="B18" i="80"/>
  <c r="C18" i="80"/>
  <c r="E18" i="80"/>
  <c r="F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Z18" i="80"/>
  <c r="AA18" i="80"/>
  <c r="AB18" i="80"/>
  <c r="AC18" i="80"/>
  <c r="AD18" i="80"/>
  <c r="AE18" i="80"/>
  <c r="AJ18" i="80"/>
  <c r="AK18" i="80"/>
  <c r="AM18" i="80"/>
  <c r="AN18" i="80"/>
  <c r="AO18" i="80"/>
  <c r="AP18" i="80"/>
  <c r="B19" i="80"/>
  <c r="C19" i="80"/>
  <c r="E19" i="80"/>
  <c r="F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Z19" i="80"/>
  <c r="AA19" i="80"/>
  <c r="AB19" i="80"/>
  <c r="AC19" i="80"/>
  <c r="AD19" i="80"/>
  <c r="AE19" i="80"/>
  <c r="AJ19" i="80"/>
  <c r="AK19" i="80"/>
  <c r="AM19" i="80"/>
  <c r="AN19" i="80"/>
  <c r="AO19" i="80"/>
  <c r="AP19" i="80"/>
  <c r="B20" i="80"/>
  <c r="C20" i="80"/>
  <c r="E20" i="80"/>
  <c r="F20" i="80"/>
  <c r="H20" i="80"/>
  <c r="I20" i="80"/>
  <c r="J20" i="80"/>
  <c r="K20" i="80"/>
  <c r="L20" i="80"/>
  <c r="M20" i="80"/>
  <c r="N20" i="80"/>
  <c r="O20" i="80"/>
  <c r="P20" i="80"/>
  <c r="Q20" i="80"/>
  <c r="R20" i="80"/>
  <c r="S20" i="80"/>
  <c r="T20" i="80"/>
  <c r="U20" i="80"/>
  <c r="V20" i="80"/>
  <c r="W20" i="80"/>
  <c r="X20" i="80"/>
  <c r="Y20" i="80"/>
  <c r="Z20" i="80"/>
  <c r="AA20" i="80"/>
  <c r="AB20" i="80"/>
  <c r="AC20" i="80"/>
  <c r="AD20" i="80"/>
  <c r="AE20" i="80"/>
  <c r="AJ20" i="80"/>
  <c r="AK20" i="80"/>
  <c r="AM20" i="80"/>
  <c r="AN20" i="80"/>
  <c r="AO20" i="80"/>
  <c r="AP20" i="80"/>
  <c r="B21" i="80"/>
  <c r="C21" i="80"/>
  <c r="E21" i="80"/>
  <c r="F21" i="80"/>
  <c r="H21" i="80"/>
  <c r="I21" i="80"/>
  <c r="J21" i="80"/>
  <c r="K21" i="80"/>
  <c r="L21" i="80"/>
  <c r="M21" i="80"/>
  <c r="N21" i="80"/>
  <c r="O21" i="80"/>
  <c r="P21" i="80"/>
  <c r="Q21" i="80"/>
  <c r="R21" i="80"/>
  <c r="S21" i="80"/>
  <c r="T21" i="80"/>
  <c r="U21" i="80"/>
  <c r="V21" i="80"/>
  <c r="W21" i="80"/>
  <c r="X21" i="80"/>
  <c r="Y21" i="80"/>
  <c r="Z21" i="80"/>
  <c r="AA21" i="80"/>
  <c r="AB21" i="80"/>
  <c r="AC21" i="80"/>
  <c r="AD21" i="80"/>
  <c r="AE21" i="80"/>
  <c r="AJ21" i="80"/>
  <c r="AK21" i="80"/>
  <c r="AM21" i="80"/>
  <c r="AN21" i="80"/>
  <c r="AO21" i="80"/>
  <c r="AP21" i="80"/>
  <c r="B22" i="80"/>
  <c r="C22" i="80"/>
  <c r="E22" i="80"/>
  <c r="F22" i="80"/>
  <c r="H22" i="80"/>
  <c r="I22" i="80"/>
  <c r="J22" i="80"/>
  <c r="K22" i="80"/>
  <c r="L22" i="80"/>
  <c r="M22" i="80"/>
  <c r="N22" i="80"/>
  <c r="O22" i="80"/>
  <c r="P22" i="80"/>
  <c r="Q22" i="80"/>
  <c r="R22" i="80"/>
  <c r="S22" i="80"/>
  <c r="T22" i="80"/>
  <c r="U22" i="80"/>
  <c r="V22" i="80"/>
  <c r="W22" i="80"/>
  <c r="X22" i="80"/>
  <c r="Y22" i="80"/>
  <c r="Z22" i="80"/>
  <c r="AA22" i="80"/>
  <c r="AB22" i="80"/>
  <c r="AC22" i="80"/>
  <c r="AD22" i="80"/>
  <c r="AE22" i="80"/>
  <c r="AJ22" i="80"/>
  <c r="AK22" i="80"/>
  <c r="AM22" i="80"/>
  <c r="AN22" i="80"/>
  <c r="AO22" i="80"/>
  <c r="AP22" i="80"/>
  <c r="B23" i="80"/>
  <c r="C23" i="80"/>
  <c r="E23" i="80"/>
  <c r="F23" i="80"/>
  <c r="H23" i="80"/>
  <c r="I23" i="80"/>
  <c r="J23" i="80"/>
  <c r="K23" i="80"/>
  <c r="L23" i="80"/>
  <c r="M23" i="80"/>
  <c r="N23" i="80"/>
  <c r="O23" i="80"/>
  <c r="P23" i="80"/>
  <c r="Q23" i="80"/>
  <c r="R23" i="80"/>
  <c r="S23" i="80"/>
  <c r="T23" i="80"/>
  <c r="U23" i="80"/>
  <c r="V23" i="80"/>
  <c r="W23" i="80"/>
  <c r="X23" i="80"/>
  <c r="Y23" i="80"/>
  <c r="Z23" i="80"/>
  <c r="AA23" i="80"/>
  <c r="AB23" i="80"/>
  <c r="AC23" i="80"/>
  <c r="AD23" i="80"/>
  <c r="AE23" i="80"/>
  <c r="AJ23" i="80"/>
  <c r="AK23" i="80"/>
  <c r="AM23" i="80"/>
  <c r="AN23" i="80"/>
  <c r="AO23" i="80"/>
  <c r="AP23" i="80"/>
  <c r="B24" i="80"/>
  <c r="C24" i="80"/>
  <c r="E24" i="80"/>
  <c r="F24" i="80"/>
  <c r="H24" i="80"/>
  <c r="I24" i="80"/>
  <c r="J24" i="80"/>
  <c r="K24" i="80"/>
  <c r="L24" i="80"/>
  <c r="M24" i="80"/>
  <c r="N24" i="80"/>
  <c r="O24" i="80"/>
  <c r="P24" i="80"/>
  <c r="Q24" i="80"/>
  <c r="R24" i="80"/>
  <c r="S24" i="80"/>
  <c r="T24" i="80"/>
  <c r="U24" i="80"/>
  <c r="V24" i="80"/>
  <c r="W24" i="80"/>
  <c r="X24" i="80"/>
  <c r="Y24" i="80"/>
  <c r="Z24" i="80"/>
  <c r="AA24" i="80"/>
  <c r="AB24" i="80"/>
  <c r="AC24" i="80"/>
  <c r="AD24" i="80"/>
  <c r="AE24" i="80"/>
  <c r="AJ24" i="80"/>
  <c r="AK24" i="80"/>
  <c r="AM24" i="80"/>
  <c r="AN24" i="80"/>
  <c r="AO24" i="80"/>
  <c r="AP24" i="80"/>
  <c r="B25" i="80"/>
  <c r="C25" i="80"/>
  <c r="E25" i="80"/>
  <c r="F25" i="80"/>
  <c r="H25" i="80"/>
  <c r="I25" i="80"/>
  <c r="J25" i="80"/>
  <c r="K25" i="80"/>
  <c r="L25" i="80"/>
  <c r="M25" i="80"/>
  <c r="N25" i="80"/>
  <c r="O25" i="80"/>
  <c r="P25" i="80"/>
  <c r="Q25" i="80"/>
  <c r="R25" i="80"/>
  <c r="S25" i="80"/>
  <c r="T25" i="80"/>
  <c r="U25" i="80"/>
  <c r="V25" i="80"/>
  <c r="W25" i="80"/>
  <c r="X25" i="80"/>
  <c r="Y25" i="80"/>
  <c r="Z25" i="80"/>
  <c r="AA25" i="80"/>
  <c r="AB25" i="80"/>
  <c r="AC25" i="80"/>
  <c r="AD25" i="80"/>
  <c r="AE25" i="80"/>
  <c r="AJ25" i="80"/>
  <c r="AK25" i="80"/>
  <c r="AM25" i="80"/>
  <c r="AN25" i="80"/>
  <c r="AO25" i="80"/>
  <c r="AP25" i="80"/>
  <c r="B26" i="80"/>
  <c r="C26" i="80"/>
  <c r="E26" i="80"/>
  <c r="F26" i="80"/>
  <c r="H26" i="80"/>
  <c r="I26" i="80"/>
  <c r="J26" i="80"/>
  <c r="K26" i="80"/>
  <c r="L26" i="80"/>
  <c r="M26" i="80"/>
  <c r="N26" i="80"/>
  <c r="O26" i="80"/>
  <c r="P26" i="80"/>
  <c r="Q26" i="80"/>
  <c r="R26" i="80"/>
  <c r="S26" i="80"/>
  <c r="T26" i="80"/>
  <c r="U26" i="80"/>
  <c r="V26" i="80"/>
  <c r="W26" i="80"/>
  <c r="X26" i="80"/>
  <c r="Y26" i="80"/>
  <c r="Z26" i="80"/>
  <c r="AA26" i="80"/>
  <c r="AB26" i="80"/>
  <c r="AC26" i="80"/>
  <c r="AD26" i="80"/>
  <c r="AE26" i="80"/>
  <c r="AJ26" i="80"/>
  <c r="AK26" i="80"/>
  <c r="AM26" i="80"/>
  <c r="AN26" i="80"/>
  <c r="AO26" i="80"/>
  <c r="AP26" i="80"/>
  <c r="B27" i="80"/>
  <c r="C27" i="80"/>
  <c r="E27" i="80"/>
  <c r="F27" i="80"/>
  <c r="H27" i="80"/>
  <c r="I27" i="80"/>
  <c r="J27" i="80"/>
  <c r="K27" i="80"/>
  <c r="L27" i="80"/>
  <c r="M27" i="80"/>
  <c r="N27" i="80"/>
  <c r="O27" i="80"/>
  <c r="P27" i="80"/>
  <c r="Q27" i="80"/>
  <c r="R27" i="80"/>
  <c r="S27" i="80"/>
  <c r="T27" i="80"/>
  <c r="U27" i="80"/>
  <c r="V27" i="80"/>
  <c r="W27" i="80"/>
  <c r="X27" i="80"/>
  <c r="Y27" i="80"/>
  <c r="Z27" i="80"/>
  <c r="AA27" i="80"/>
  <c r="AB27" i="80"/>
  <c r="AC27" i="80"/>
  <c r="AD27" i="80"/>
  <c r="AE27" i="80"/>
  <c r="AJ27" i="80"/>
  <c r="AK27" i="80"/>
  <c r="AM27" i="80"/>
  <c r="AN27" i="80"/>
  <c r="AO27" i="80"/>
  <c r="AP27" i="80"/>
  <c r="B28" i="80"/>
  <c r="C28" i="80"/>
  <c r="E28" i="80"/>
  <c r="F28" i="80"/>
  <c r="H28" i="80"/>
  <c r="I28" i="80"/>
  <c r="J28" i="80"/>
  <c r="K28" i="80"/>
  <c r="L28" i="80"/>
  <c r="M28" i="80"/>
  <c r="N28" i="80"/>
  <c r="O28" i="80"/>
  <c r="P28" i="80"/>
  <c r="Q28" i="80"/>
  <c r="R28" i="80"/>
  <c r="S28" i="80"/>
  <c r="T28" i="80"/>
  <c r="U28" i="80"/>
  <c r="V28" i="80"/>
  <c r="W28" i="80"/>
  <c r="X28" i="80"/>
  <c r="Y28" i="80"/>
  <c r="Z28" i="80"/>
  <c r="AA28" i="80"/>
  <c r="AB28" i="80"/>
  <c r="AC28" i="80"/>
  <c r="AD28" i="80"/>
  <c r="AE28" i="80"/>
  <c r="AJ28" i="80"/>
  <c r="AK28" i="80"/>
  <c r="AM28" i="80"/>
  <c r="AN28" i="80"/>
  <c r="AO28" i="80"/>
  <c r="AP28" i="80"/>
  <c r="B29" i="80"/>
  <c r="C29" i="80"/>
  <c r="E29" i="80"/>
  <c r="F29" i="80"/>
  <c r="H29" i="80"/>
  <c r="I29" i="80"/>
  <c r="J29" i="80"/>
  <c r="K29" i="80"/>
  <c r="L29" i="80"/>
  <c r="M29" i="80"/>
  <c r="N29" i="80"/>
  <c r="O29" i="80"/>
  <c r="P29" i="80"/>
  <c r="Q29" i="80"/>
  <c r="R29" i="80"/>
  <c r="S29" i="80"/>
  <c r="T29" i="80"/>
  <c r="U29" i="80"/>
  <c r="V29" i="80"/>
  <c r="W29" i="80"/>
  <c r="X29" i="80"/>
  <c r="Y29" i="80"/>
  <c r="Z29" i="80"/>
  <c r="AA29" i="80"/>
  <c r="AB29" i="80"/>
  <c r="AC29" i="80"/>
  <c r="AD29" i="80"/>
  <c r="AE29" i="80"/>
  <c r="AJ29" i="80"/>
  <c r="AK29" i="80"/>
  <c r="AM29" i="80"/>
  <c r="AN29" i="80"/>
  <c r="AO29" i="80"/>
  <c r="AP29" i="80"/>
  <c r="B30" i="80"/>
  <c r="C30" i="80"/>
  <c r="E30" i="80"/>
  <c r="F30" i="80"/>
  <c r="H30" i="80"/>
  <c r="I30" i="80"/>
  <c r="J30" i="80"/>
  <c r="K30" i="80"/>
  <c r="L30" i="80"/>
  <c r="M30" i="80"/>
  <c r="N30" i="80"/>
  <c r="O30" i="80"/>
  <c r="P30" i="80"/>
  <c r="Q30" i="80"/>
  <c r="R30" i="80"/>
  <c r="S30" i="80"/>
  <c r="T30" i="80"/>
  <c r="U30" i="80"/>
  <c r="V30" i="80"/>
  <c r="W30" i="80"/>
  <c r="X30" i="80"/>
  <c r="Y30" i="80"/>
  <c r="Z30" i="80"/>
  <c r="AA30" i="80"/>
  <c r="AB30" i="80"/>
  <c r="AC30" i="80"/>
  <c r="AD30" i="80"/>
  <c r="AE30" i="80"/>
  <c r="AJ30" i="80"/>
  <c r="AK30" i="80"/>
  <c r="AM30" i="80"/>
  <c r="AN30" i="80"/>
  <c r="AO30" i="80"/>
  <c r="AP30" i="80"/>
  <c r="B31" i="80"/>
  <c r="C31" i="80"/>
  <c r="E31" i="80"/>
  <c r="F31" i="80"/>
  <c r="H31" i="80"/>
  <c r="I31" i="80"/>
  <c r="J31" i="80"/>
  <c r="K31" i="80"/>
  <c r="L31" i="80"/>
  <c r="M31" i="80"/>
  <c r="N31" i="80"/>
  <c r="O31" i="80"/>
  <c r="P31" i="80"/>
  <c r="Q31" i="80"/>
  <c r="R31" i="80"/>
  <c r="S31" i="80"/>
  <c r="T31" i="80"/>
  <c r="U31" i="80"/>
  <c r="V31" i="80"/>
  <c r="W31" i="80"/>
  <c r="X31" i="80"/>
  <c r="Y31" i="80"/>
  <c r="Z31" i="80"/>
  <c r="AA31" i="80"/>
  <c r="AB31" i="80"/>
  <c r="AC31" i="80"/>
  <c r="AD31" i="80"/>
  <c r="AE31" i="80"/>
  <c r="AF31" i="80"/>
  <c r="C70" i="113"/>
  <c r="C70" i="112"/>
  <c r="AG31" i="80"/>
  <c r="E70" i="113"/>
  <c r="F68" i="113"/>
  <c r="F69" i="113"/>
  <c r="F70" i="113"/>
  <c r="G69" i="113"/>
  <c r="G70" i="113"/>
  <c r="H68" i="113"/>
  <c r="H70" i="113"/>
  <c r="E70" i="112"/>
  <c r="F68" i="112"/>
  <c r="F69" i="112"/>
  <c r="F70" i="112"/>
  <c r="G69" i="112"/>
  <c r="G70" i="112"/>
  <c r="H68" i="112"/>
  <c r="H70" i="112"/>
  <c r="AH31" i="80"/>
  <c r="AJ31" i="80"/>
  <c r="AK31" i="80"/>
  <c r="AM31" i="80"/>
  <c r="AN31" i="80"/>
  <c r="AO31" i="80"/>
  <c r="AP31" i="80"/>
  <c r="B32" i="80"/>
  <c r="C32" i="80"/>
  <c r="E32" i="80"/>
  <c r="F32" i="80"/>
  <c r="H32" i="80"/>
  <c r="I32" i="80"/>
  <c r="J32" i="80"/>
  <c r="K32" i="80"/>
  <c r="L32" i="80"/>
  <c r="M32" i="80"/>
  <c r="N32" i="80"/>
  <c r="O32" i="80"/>
  <c r="P32" i="80"/>
  <c r="Q32" i="80"/>
  <c r="R32" i="80"/>
  <c r="S32" i="80"/>
  <c r="T32" i="80"/>
  <c r="U32" i="80"/>
  <c r="V32" i="80"/>
  <c r="W32" i="80"/>
  <c r="X32" i="80"/>
  <c r="Y32" i="80"/>
  <c r="Z32" i="80"/>
  <c r="AA32" i="80"/>
  <c r="AB32" i="80"/>
  <c r="AC32" i="80"/>
  <c r="AD32" i="80"/>
  <c r="AE32" i="80"/>
  <c r="AF32" i="80"/>
  <c r="AG32" i="80"/>
  <c r="AH32" i="80"/>
  <c r="AJ32" i="80"/>
  <c r="AK32" i="80"/>
  <c r="AM32" i="80"/>
  <c r="AN32" i="80"/>
  <c r="AO32" i="80"/>
  <c r="AP32" i="80"/>
  <c r="AP3" i="80"/>
  <c r="AO3" i="80"/>
  <c r="AN3" i="80"/>
  <c r="AM3" i="80"/>
  <c r="AE3" i="80"/>
  <c r="AD3" i="80"/>
  <c r="AC3" i="80"/>
  <c r="AB3" i="80"/>
  <c r="AA3" i="80"/>
  <c r="Z3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F3" i="80"/>
  <c r="E3" i="80"/>
  <c r="S91" i="82"/>
  <c r="R91" i="82"/>
  <c r="Q91" i="82"/>
  <c r="P91" i="82"/>
  <c r="O91" i="82"/>
  <c r="N91" i="82"/>
  <c r="M91" i="82"/>
  <c r="L91" i="82"/>
  <c r="K91" i="82"/>
  <c r="S90" i="82"/>
  <c r="R90" i="82"/>
  <c r="Q90" i="82"/>
  <c r="P90" i="82"/>
  <c r="O90" i="82"/>
  <c r="N90" i="82"/>
  <c r="M90" i="82"/>
  <c r="L90" i="82"/>
  <c r="K90" i="82"/>
  <c r="S89" i="82"/>
  <c r="R89" i="82"/>
  <c r="Q89" i="82"/>
  <c r="P89" i="82"/>
  <c r="O89" i="82"/>
  <c r="N89" i="82"/>
  <c r="M89" i="82"/>
  <c r="L89" i="82"/>
  <c r="K89" i="82"/>
  <c r="S88" i="82"/>
  <c r="R88" i="82"/>
  <c r="Q88" i="82"/>
  <c r="P88" i="82"/>
  <c r="O88" i="82"/>
  <c r="N88" i="82"/>
  <c r="M88" i="82"/>
  <c r="L88" i="82"/>
  <c r="K88" i="82"/>
  <c r="S87" i="82"/>
  <c r="R87" i="82"/>
  <c r="Q87" i="82"/>
  <c r="P87" i="82"/>
  <c r="O87" i="82"/>
  <c r="N87" i="82"/>
  <c r="M87" i="82"/>
  <c r="L87" i="82"/>
  <c r="K87" i="82"/>
  <c r="S86" i="82"/>
  <c r="R86" i="82"/>
  <c r="Q86" i="82"/>
  <c r="P86" i="82"/>
  <c r="O86" i="82"/>
  <c r="N86" i="82"/>
  <c r="M86" i="82"/>
  <c r="L86" i="82"/>
  <c r="K86" i="82"/>
  <c r="S85" i="82"/>
  <c r="R85" i="82"/>
  <c r="Q85" i="82"/>
  <c r="P85" i="82"/>
  <c r="O85" i="82"/>
  <c r="N85" i="82"/>
  <c r="M85" i="82"/>
  <c r="L85" i="82"/>
  <c r="K85" i="82"/>
  <c r="S84" i="82"/>
  <c r="R84" i="82"/>
  <c r="Q84" i="82"/>
  <c r="P84" i="82"/>
  <c r="O84" i="82"/>
  <c r="N84" i="82"/>
  <c r="M84" i="82"/>
  <c r="L84" i="82"/>
  <c r="K84" i="82"/>
  <c r="S83" i="82"/>
  <c r="R83" i="82"/>
  <c r="Q83" i="82"/>
  <c r="P83" i="82"/>
  <c r="O83" i="82"/>
  <c r="N83" i="82"/>
  <c r="M83" i="82"/>
  <c r="L83" i="82"/>
  <c r="K83" i="82"/>
  <c r="S82" i="82"/>
  <c r="R82" i="82"/>
  <c r="Q82" i="82"/>
  <c r="P82" i="82"/>
  <c r="O82" i="82"/>
  <c r="N82" i="82"/>
  <c r="M82" i="82"/>
  <c r="L82" i="82"/>
  <c r="K82" i="82"/>
  <c r="S81" i="82"/>
  <c r="R81" i="82"/>
  <c r="Q81" i="82"/>
  <c r="P81" i="82"/>
  <c r="O81" i="82"/>
  <c r="N81" i="82"/>
  <c r="M81" i="82"/>
  <c r="L81" i="82"/>
  <c r="K81" i="82"/>
  <c r="AF80" i="82"/>
  <c r="AE80" i="82"/>
  <c r="AD80" i="82"/>
  <c r="AC80" i="82"/>
  <c r="AB80" i="82"/>
  <c r="AA80" i="82"/>
  <c r="Z80" i="82"/>
  <c r="Y80" i="82"/>
  <c r="V80" i="82"/>
  <c r="W80" i="82"/>
  <c r="X80" i="82"/>
  <c r="S80" i="82"/>
  <c r="R80" i="82"/>
  <c r="Q80" i="82"/>
  <c r="P80" i="82"/>
  <c r="O80" i="82"/>
  <c r="N80" i="82"/>
  <c r="M80" i="82"/>
  <c r="L80" i="82"/>
  <c r="K80" i="82"/>
  <c r="AF79" i="82"/>
  <c r="AE79" i="82"/>
  <c r="AD79" i="82"/>
  <c r="AC79" i="82"/>
  <c r="AB79" i="82"/>
  <c r="AA79" i="82"/>
  <c r="Z79" i="82"/>
  <c r="Y79" i="82"/>
  <c r="V79" i="82"/>
  <c r="W79" i="82"/>
  <c r="X79" i="82"/>
  <c r="S79" i="82"/>
  <c r="R79" i="82"/>
  <c r="Q79" i="82"/>
  <c r="P79" i="82"/>
  <c r="O79" i="82"/>
  <c r="N79" i="82"/>
  <c r="M79" i="82"/>
  <c r="L79" i="82"/>
  <c r="K79" i="82"/>
  <c r="AF78" i="82"/>
  <c r="AE78" i="82"/>
  <c r="AD78" i="82"/>
  <c r="AC78" i="82"/>
  <c r="AB78" i="82"/>
  <c r="AA78" i="82"/>
  <c r="Z78" i="82"/>
  <c r="Y78" i="82"/>
  <c r="V78" i="82"/>
  <c r="W78" i="82"/>
  <c r="X78" i="82"/>
  <c r="S78" i="82"/>
  <c r="R78" i="82"/>
  <c r="Q78" i="82"/>
  <c r="P78" i="82"/>
  <c r="O78" i="82"/>
  <c r="N78" i="82"/>
  <c r="M78" i="82"/>
  <c r="L78" i="82"/>
  <c r="K78" i="82"/>
  <c r="AF77" i="82"/>
  <c r="AE77" i="82"/>
  <c r="AD77" i="82"/>
  <c r="AC77" i="82"/>
  <c r="AB77" i="82"/>
  <c r="AA77" i="82"/>
  <c r="Z77" i="82"/>
  <c r="Y77" i="82"/>
  <c r="V77" i="82"/>
  <c r="W77" i="82"/>
  <c r="X77" i="82"/>
  <c r="S77" i="82"/>
  <c r="R77" i="82"/>
  <c r="Q77" i="82"/>
  <c r="P77" i="82"/>
  <c r="O77" i="82"/>
  <c r="N77" i="82"/>
  <c r="M77" i="82"/>
  <c r="L77" i="82"/>
  <c r="K77" i="82"/>
  <c r="AF76" i="82"/>
  <c r="AE76" i="82"/>
  <c r="AD76" i="82"/>
  <c r="AC76" i="82"/>
  <c r="AB76" i="82"/>
  <c r="AA76" i="82"/>
  <c r="Z76" i="82"/>
  <c r="Y76" i="82"/>
  <c r="V76" i="82"/>
  <c r="W76" i="82"/>
  <c r="X76" i="82"/>
  <c r="S76" i="82"/>
  <c r="R76" i="82"/>
  <c r="Q76" i="82"/>
  <c r="P76" i="82"/>
  <c r="O76" i="82"/>
  <c r="N76" i="82"/>
  <c r="M76" i="82"/>
  <c r="L76" i="82"/>
  <c r="K76" i="82"/>
  <c r="AF75" i="82"/>
  <c r="AE75" i="82"/>
  <c r="AD75" i="82"/>
  <c r="AC75" i="82"/>
  <c r="AB75" i="82"/>
  <c r="AA75" i="82"/>
  <c r="Z75" i="82"/>
  <c r="Y75" i="82"/>
  <c r="V75" i="82"/>
  <c r="W75" i="82"/>
  <c r="X75" i="82"/>
  <c r="S75" i="82"/>
  <c r="R75" i="82"/>
  <c r="Q75" i="82"/>
  <c r="P75" i="82"/>
  <c r="O75" i="82"/>
  <c r="N75" i="82"/>
  <c r="M75" i="82"/>
  <c r="L75" i="82"/>
  <c r="K75" i="82"/>
  <c r="AF74" i="82"/>
  <c r="AE74" i="82"/>
  <c r="AD74" i="82"/>
  <c r="AC74" i="82"/>
  <c r="AB74" i="82"/>
  <c r="AA74" i="82"/>
  <c r="Z74" i="82"/>
  <c r="Y74" i="82"/>
  <c r="V74" i="82"/>
  <c r="W74" i="82"/>
  <c r="X74" i="82"/>
  <c r="S74" i="82"/>
  <c r="R74" i="82"/>
  <c r="Q74" i="82"/>
  <c r="P74" i="82"/>
  <c r="O74" i="82"/>
  <c r="N74" i="82"/>
  <c r="M74" i="82"/>
  <c r="L74" i="82"/>
  <c r="K74" i="82"/>
  <c r="AF73" i="82"/>
  <c r="AE73" i="82"/>
  <c r="AD73" i="82"/>
  <c r="AC73" i="82"/>
  <c r="AB73" i="82"/>
  <c r="AA73" i="82"/>
  <c r="Z73" i="82"/>
  <c r="Y73" i="82"/>
  <c r="V73" i="82"/>
  <c r="W73" i="82"/>
  <c r="X73" i="82"/>
  <c r="S73" i="82"/>
  <c r="R73" i="82"/>
  <c r="Q73" i="82"/>
  <c r="P73" i="82"/>
  <c r="O73" i="82"/>
  <c r="N73" i="82"/>
  <c r="M73" i="82"/>
  <c r="L73" i="82"/>
  <c r="K73" i="82"/>
  <c r="AF72" i="82"/>
  <c r="AE72" i="82"/>
  <c r="AD72" i="82"/>
  <c r="AC72" i="82"/>
  <c r="AB72" i="82"/>
  <c r="AA72" i="82"/>
  <c r="Z72" i="82"/>
  <c r="Y72" i="82"/>
  <c r="V72" i="82"/>
  <c r="W72" i="82"/>
  <c r="X72" i="82"/>
  <c r="S72" i="82"/>
  <c r="R72" i="82"/>
  <c r="Q72" i="82"/>
  <c r="P72" i="82"/>
  <c r="O72" i="82"/>
  <c r="N72" i="82"/>
  <c r="M72" i="82"/>
  <c r="L72" i="82"/>
  <c r="K72" i="82"/>
  <c r="AF71" i="82"/>
  <c r="AE71" i="82"/>
  <c r="AD71" i="82"/>
  <c r="AC71" i="82"/>
  <c r="AB71" i="82"/>
  <c r="AA71" i="82"/>
  <c r="Z71" i="82"/>
  <c r="Y71" i="82"/>
  <c r="V71" i="82"/>
  <c r="W71" i="82"/>
  <c r="X71" i="82"/>
  <c r="S71" i="82"/>
  <c r="R71" i="82"/>
  <c r="Q71" i="82"/>
  <c r="P71" i="82"/>
  <c r="O71" i="82"/>
  <c r="N71" i="82"/>
  <c r="M71" i="82"/>
  <c r="L71" i="82"/>
  <c r="K71" i="82"/>
  <c r="AF70" i="82"/>
  <c r="AE70" i="82"/>
  <c r="AD70" i="82"/>
  <c r="AC70" i="82"/>
  <c r="AB70" i="82"/>
  <c r="AA70" i="82"/>
  <c r="Z70" i="82"/>
  <c r="Y70" i="82"/>
  <c r="V70" i="82"/>
  <c r="W70" i="82"/>
  <c r="X70" i="82"/>
  <c r="S70" i="82"/>
  <c r="R70" i="82"/>
  <c r="Q70" i="82"/>
  <c r="P70" i="82"/>
  <c r="O70" i="82"/>
  <c r="N70" i="82"/>
  <c r="M70" i="82"/>
  <c r="L70" i="82"/>
  <c r="K70" i="82"/>
  <c r="AF69" i="82"/>
  <c r="AE69" i="82"/>
  <c r="AD69" i="82"/>
  <c r="AC69" i="82"/>
  <c r="AB69" i="82"/>
  <c r="AA69" i="82"/>
  <c r="Z69" i="82"/>
  <c r="Y69" i="82"/>
  <c r="V69" i="82"/>
  <c r="W69" i="82"/>
  <c r="X69" i="82"/>
  <c r="S69" i="82"/>
  <c r="R69" i="82"/>
  <c r="Q69" i="82"/>
  <c r="P69" i="82"/>
  <c r="O69" i="82"/>
  <c r="N69" i="82"/>
  <c r="M69" i="82"/>
  <c r="L69" i="82"/>
  <c r="K69" i="82"/>
  <c r="AF68" i="82"/>
  <c r="AE68" i="82"/>
  <c r="AD68" i="82"/>
  <c r="AC68" i="82"/>
  <c r="AB68" i="82"/>
  <c r="AA68" i="82"/>
  <c r="Z68" i="82"/>
  <c r="Y68" i="82"/>
  <c r="V68" i="82"/>
  <c r="W68" i="82"/>
  <c r="X68" i="82"/>
  <c r="S68" i="82"/>
  <c r="R68" i="82"/>
  <c r="Q68" i="82"/>
  <c r="P68" i="82"/>
  <c r="O68" i="82"/>
  <c r="N68" i="82"/>
  <c r="M68" i="82"/>
  <c r="L68" i="82"/>
  <c r="K68" i="82"/>
  <c r="AF67" i="82"/>
  <c r="AE67" i="82"/>
  <c r="AD67" i="82"/>
  <c r="AC67" i="82"/>
  <c r="AB67" i="82"/>
  <c r="AA67" i="82"/>
  <c r="Z67" i="82"/>
  <c r="Y67" i="82"/>
  <c r="V67" i="82"/>
  <c r="W67" i="82"/>
  <c r="X67" i="82"/>
  <c r="S67" i="82"/>
  <c r="R67" i="82"/>
  <c r="Q67" i="82"/>
  <c r="P67" i="82"/>
  <c r="O67" i="82"/>
  <c r="N67" i="82"/>
  <c r="M67" i="82"/>
  <c r="L67" i="82"/>
  <c r="K67" i="82"/>
  <c r="AF66" i="82"/>
  <c r="AE66" i="82"/>
  <c r="AD66" i="82"/>
  <c r="AC66" i="82"/>
  <c r="AB66" i="82"/>
  <c r="AA66" i="82"/>
  <c r="Z66" i="82"/>
  <c r="Y66" i="82"/>
  <c r="V66" i="82"/>
  <c r="W66" i="82"/>
  <c r="X66" i="82"/>
  <c r="S66" i="82"/>
  <c r="R66" i="82"/>
  <c r="Q66" i="82"/>
  <c r="P66" i="82"/>
  <c r="O66" i="82"/>
  <c r="N66" i="82"/>
  <c r="M66" i="82"/>
  <c r="L66" i="82"/>
  <c r="K66" i="82"/>
  <c r="AF65" i="82"/>
  <c r="AE65" i="82"/>
  <c r="AD65" i="82"/>
  <c r="AC65" i="82"/>
  <c r="AB65" i="82"/>
  <c r="AA65" i="82"/>
  <c r="Z65" i="82"/>
  <c r="Y65" i="82"/>
  <c r="V65" i="82"/>
  <c r="W65" i="82"/>
  <c r="X65" i="82"/>
  <c r="S65" i="82"/>
  <c r="R65" i="82"/>
  <c r="Q65" i="82"/>
  <c r="P65" i="82"/>
  <c r="O65" i="82"/>
  <c r="N65" i="82"/>
  <c r="M65" i="82"/>
  <c r="L65" i="82"/>
  <c r="K65" i="82"/>
  <c r="AF64" i="82"/>
  <c r="AE64" i="82"/>
  <c r="AD64" i="82"/>
  <c r="AC64" i="82"/>
  <c r="AB64" i="82"/>
  <c r="AA64" i="82"/>
  <c r="Z64" i="82"/>
  <c r="Y64" i="82"/>
  <c r="V64" i="82"/>
  <c r="W64" i="82"/>
  <c r="X64" i="82"/>
  <c r="S64" i="82"/>
  <c r="R64" i="82"/>
  <c r="Q64" i="82"/>
  <c r="P64" i="82"/>
  <c r="O64" i="82"/>
  <c r="N64" i="82"/>
  <c r="M64" i="82"/>
  <c r="L64" i="82"/>
  <c r="K64" i="82"/>
  <c r="AF63" i="82"/>
  <c r="AE63" i="82"/>
  <c r="AD63" i="82"/>
  <c r="AC63" i="82"/>
  <c r="AB63" i="82"/>
  <c r="AA63" i="82"/>
  <c r="Z63" i="82"/>
  <c r="Y63" i="82"/>
  <c r="V63" i="82"/>
  <c r="W63" i="82"/>
  <c r="X63" i="82"/>
  <c r="S63" i="82"/>
  <c r="R63" i="82"/>
  <c r="Q63" i="82"/>
  <c r="P63" i="82"/>
  <c r="O63" i="82"/>
  <c r="N63" i="82"/>
  <c r="M63" i="82"/>
  <c r="L63" i="82"/>
  <c r="K63" i="82"/>
  <c r="AF62" i="82"/>
  <c r="AE62" i="82"/>
  <c r="AD62" i="82"/>
  <c r="AC62" i="82"/>
  <c r="AB62" i="82"/>
  <c r="AA62" i="82"/>
  <c r="Z62" i="82"/>
  <c r="Y62" i="82"/>
  <c r="V62" i="82"/>
  <c r="W62" i="82"/>
  <c r="X62" i="82"/>
  <c r="S62" i="82"/>
  <c r="R62" i="82"/>
  <c r="Q62" i="82"/>
  <c r="P62" i="82"/>
  <c r="O62" i="82"/>
  <c r="N62" i="82"/>
  <c r="M62" i="82"/>
  <c r="L62" i="82"/>
  <c r="K62" i="82"/>
  <c r="AF61" i="82"/>
  <c r="AE61" i="82"/>
  <c r="AD61" i="82"/>
  <c r="AC61" i="82"/>
  <c r="AB61" i="82"/>
  <c r="AA61" i="82"/>
  <c r="Z61" i="82"/>
  <c r="Y61" i="82"/>
  <c r="V61" i="82"/>
  <c r="W61" i="82"/>
  <c r="X61" i="82"/>
  <c r="S61" i="82"/>
  <c r="R61" i="82"/>
  <c r="Q61" i="82"/>
  <c r="P61" i="82"/>
  <c r="O61" i="82"/>
  <c r="N61" i="82"/>
  <c r="M61" i="82"/>
  <c r="L61" i="82"/>
  <c r="K61" i="82"/>
  <c r="AF60" i="82"/>
  <c r="AE60" i="82"/>
  <c r="AD60" i="82"/>
  <c r="AC60" i="82"/>
  <c r="AB60" i="82"/>
  <c r="AA60" i="82"/>
  <c r="Z60" i="82"/>
  <c r="Y60" i="82"/>
  <c r="V60" i="82"/>
  <c r="W60" i="82"/>
  <c r="X60" i="82"/>
  <c r="S60" i="82"/>
  <c r="R60" i="82"/>
  <c r="Q60" i="82"/>
  <c r="P60" i="82"/>
  <c r="O60" i="82"/>
  <c r="N60" i="82"/>
  <c r="M60" i="82"/>
  <c r="L60" i="82"/>
  <c r="K60" i="82"/>
  <c r="AF59" i="82"/>
  <c r="AE59" i="82"/>
  <c r="AD59" i="82"/>
  <c r="AC59" i="82"/>
  <c r="AB59" i="82"/>
  <c r="AA59" i="82"/>
  <c r="Z59" i="82"/>
  <c r="Y59" i="82"/>
  <c r="V59" i="82"/>
  <c r="W59" i="82"/>
  <c r="X59" i="82"/>
  <c r="S59" i="82"/>
  <c r="R59" i="82"/>
  <c r="Q59" i="82"/>
  <c r="P59" i="82"/>
  <c r="O59" i="82"/>
  <c r="N59" i="82"/>
  <c r="M59" i="82"/>
  <c r="L59" i="82"/>
  <c r="K59" i="82"/>
  <c r="AF58" i="82"/>
  <c r="AE58" i="82"/>
  <c r="AD58" i="82"/>
  <c r="AC58" i="82"/>
  <c r="AB58" i="82"/>
  <c r="AA58" i="82"/>
  <c r="Z58" i="82"/>
  <c r="Y58" i="82"/>
  <c r="V58" i="82"/>
  <c r="W58" i="82"/>
  <c r="X58" i="82"/>
  <c r="S58" i="82"/>
  <c r="R58" i="82"/>
  <c r="Q58" i="82"/>
  <c r="P58" i="82"/>
  <c r="O58" i="82"/>
  <c r="N58" i="82"/>
  <c r="M58" i="82"/>
  <c r="L58" i="82"/>
  <c r="K58" i="82"/>
  <c r="AF57" i="82"/>
  <c r="AE57" i="82"/>
  <c r="AD57" i="82"/>
  <c r="AC57" i="82"/>
  <c r="AB57" i="82"/>
  <c r="AA57" i="82"/>
  <c r="Z57" i="82"/>
  <c r="Y57" i="82"/>
  <c r="V57" i="82"/>
  <c r="W57" i="82"/>
  <c r="X57" i="82"/>
  <c r="S57" i="82"/>
  <c r="R57" i="82"/>
  <c r="Q57" i="82"/>
  <c r="P57" i="82"/>
  <c r="O57" i="82"/>
  <c r="N57" i="82"/>
  <c r="M57" i="82"/>
  <c r="L57" i="82"/>
  <c r="K57" i="82"/>
  <c r="AF56" i="82"/>
  <c r="AE56" i="82"/>
  <c r="AD56" i="82"/>
  <c r="AC56" i="82"/>
  <c r="AB56" i="82"/>
  <c r="AA56" i="82"/>
  <c r="Z56" i="82"/>
  <c r="Y56" i="82"/>
  <c r="V56" i="82"/>
  <c r="W56" i="82"/>
  <c r="X56" i="82"/>
  <c r="S56" i="82"/>
  <c r="R56" i="82"/>
  <c r="Q56" i="82"/>
  <c r="P56" i="82"/>
  <c r="O56" i="82"/>
  <c r="N56" i="82"/>
  <c r="M56" i="82"/>
  <c r="L56" i="82"/>
  <c r="K56" i="82"/>
  <c r="AF55" i="82"/>
  <c r="AE55" i="82"/>
  <c r="AD55" i="82"/>
  <c r="AC55" i="82"/>
  <c r="AB55" i="82"/>
  <c r="AA55" i="82"/>
  <c r="Z55" i="82"/>
  <c r="Y55" i="82"/>
  <c r="V55" i="82"/>
  <c r="W55" i="82"/>
  <c r="X55" i="82"/>
  <c r="S55" i="82"/>
  <c r="R55" i="82"/>
  <c r="Q55" i="82"/>
  <c r="P55" i="82"/>
  <c r="O55" i="82"/>
  <c r="N55" i="82"/>
  <c r="M55" i="82"/>
  <c r="L55" i="82"/>
  <c r="K55" i="82"/>
  <c r="AF54" i="82"/>
  <c r="AE54" i="82"/>
  <c r="AD54" i="82"/>
  <c r="AC54" i="82"/>
  <c r="AB54" i="82"/>
  <c r="AA54" i="82"/>
  <c r="Z54" i="82"/>
  <c r="Y54" i="82"/>
  <c r="V54" i="82"/>
  <c r="W54" i="82"/>
  <c r="X54" i="82"/>
  <c r="S54" i="82"/>
  <c r="R54" i="82"/>
  <c r="Q54" i="82"/>
  <c r="P54" i="82"/>
  <c r="O54" i="82"/>
  <c r="N54" i="82"/>
  <c r="M54" i="82"/>
  <c r="L54" i="82"/>
  <c r="K54" i="82"/>
  <c r="AF53" i="82"/>
  <c r="AE53" i="82"/>
  <c r="AD53" i="82"/>
  <c r="AC53" i="82"/>
  <c r="AB53" i="82"/>
  <c r="AA53" i="82"/>
  <c r="Z53" i="82"/>
  <c r="Y53" i="82"/>
  <c r="V53" i="82"/>
  <c r="W53" i="82"/>
  <c r="X53" i="82"/>
  <c r="S53" i="82"/>
  <c r="R53" i="82"/>
  <c r="Q53" i="82"/>
  <c r="P53" i="82"/>
  <c r="O53" i="82"/>
  <c r="N53" i="82"/>
  <c r="M53" i="82"/>
  <c r="L53" i="82"/>
  <c r="K53" i="82"/>
  <c r="Y52" i="82"/>
  <c r="V52" i="82"/>
  <c r="W52" i="82"/>
  <c r="X52" i="82"/>
  <c r="AG52" i="82"/>
  <c r="AF52" i="82"/>
  <c r="AE52" i="82"/>
  <c r="AD52" i="82"/>
  <c r="AC52" i="82"/>
  <c r="AB52" i="82"/>
  <c r="AA52" i="82"/>
  <c r="Z52" i="82"/>
  <c r="S52" i="82"/>
  <c r="R52" i="82"/>
  <c r="Q52" i="82"/>
  <c r="P52" i="82"/>
  <c r="O52" i="82"/>
  <c r="N52" i="82"/>
  <c r="M52" i="82"/>
  <c r="L52" i="82"/>
  <c r="K52" i="82"/>
  <c r="AG2" i="80"/>
  <c r="AK2" i="80"/>
  <c r="AJ2" i="80"/>
  <c r="AF2" i="80"/>
  <c r="AE2" i="80"/>
  <c r="AD2" i="80"/>
  <c r="AC2" i="80"/>
  <c r="AA2" i="80"/>
  <c r="Z2" i="80"/>
  <c r="X2" i="80"/>
  <c r="W2" i="80"/>
  <c r="U2" i="80"/>
  <c r="T2" i="80"/>
  <c r="R2" i="80"/>
  <c r="Q2" i="80"/>
  <c r="O2" i="80"/>
  <c r="N2" i="80"/>
  <c r="L2" i="80"/>
  <c r="K2" i="80"/>
  <c r="I2" i="80"/>
  <c r="G2" i="80"/>
  <c r="E2" i="80"/>
  <c r="D2" i="80"/>
  <c r="C2" i="80"/>
  <c r="B2" i="80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18" i="82"/>
  <c r="C18" i="82"/>
  <c r="B19" i="82"/>
  <c r="B20" i="82"/>
  <c r="E20" i="82"/>
  <c r="F18" i="82"/>
  <c r="C19" i="82"/>
  <c r="F19" i="82"/>
  <c r="C20" i="82"/>
  <c r="F20" i="82"/>
  <c r="C68" i="82"/>
  <c r="B69" i="82"/>
  <c r="B70" i="82"/>
  <c r="E70" i="82"/>
  <c r="F68" i="82"/>
  <c r="C69" i="82"/>
  <c r="F69" i="82"/>
  <c r="C70" i="82"/>
  <c r="F70" i="82"/>
  <c r="G69" i="82"/>
  <c r="G70" i="82"/>
  <c r="H68" i="82"/>
  <c r="H70" i="82"/>
  <c r="B92" i="82"/>
  <c r="G92" i="82"/>
  <c r="A68" i="84"/>
  <c r="B68" i="84"/>
  <c r="C68" i="84"/>
  <c r="B69" i="84"/>
  <c r="B70" i="84"/>
  <c r="E70" i="84"/>
  <c r="F68" i="84"/>
  <c r="C69" i="84"/>
  <c r="F69" i="84"/>
  <c r="C70" i="84"/>
  <c r="F70" i="84"/>
  <c r="G69" i="84"/>
  <c r="G70" i="84"/>
  <c r="H68" i="84"/>
  <c r="H70" i="84"/>
  <c r="B92" i="84"/>
  <c r="G92" i="84"/>
  <c r="A68" i="85"/>
  <c r="B68" i="85"/>
  <c r="C68" i="85"/>
  <c r="B69" i="85"/>
  <c r="B70" i="85"/>
  <c r="E70" i="85"/>
  <c r="F68" i="85"/>
  <c r="C69" i="85"/>
  <c r="F69" i="85"/>
  <c r="C70" i="85"/>
  <c r="F70" i="85"/>
  <c r="G69" i="85"/>
  <c r="G70" i="85"/>
  <c r="H68" i="85"/>
  <c r="H70" i="85"/>
  <c r="B92" i="85"/>
  <c r="G92" i="85"/>
  <c r="A68" i="86"/>
  <c r="B68" i="86"/>
  <c r="B69" i="86"/>
  <c r="B70" i="86"/>
  <c r="C70" i="86"/>
  <c r="AG3" i="80"/>
  <c r="AJ3" i="80"/>
  <c r="AK3" i="80"/>
  <c r="AF3" i="80"/>
  <c r="E70" i="86"/>
  <c r="F68" i="86"/>
  <c r="F69" i="86"/>
  <c r="F70" i="86"/>
  <c r="G69" i="86"/>
  <c r="G70" i="86"/>
  <c r="H68" i="86"/>
  <c r="H70" i="86"/>
  <c r="AH3" i="80"/>
  <c r="B92" i="86"/>
  <c r="BD3" i="80"/>
  <c r="G92" i="86"/>
  <c r="BF3" i="80"/>
  <c r="C68" i="86"/>
  <c r="C69" i="86"/>
  <c r="A68" i="87"/>
  <c r="B68" i="87"/>
  <c r="B69" i="87"/>
  <c r="B70" i="87"/>
  <c r="C70" i="87"/>
  <c r="AG4" i="80"/>
  <c r="AK4" i="80"/>
  <c r="AF4" i="80"/>
  <c r="E70" i="87"/>
  <c r="F68" i="87"/>
  <c r="F69" i="87"/>
  <c r="F70" i="87"/>
  <c r="G69" i="87"/>
  <c r="G70" i="87"/>
  <c r="H68" i="87"/>
  <c r="H70" i="87"/>
  <c r="AH4" i="80"/>
  <c r="B92" i="87"/>
  <c r="G92" i="87"/>
  <c r="BF4" i="80"/>
  <c r="BD4" i="80"/>
  <c r="C68" i="87"/>
  <c r="C69" i="87"/>
  <c r="A68" i="88"/>
  <c r="B68" i="88"/>
  <c r="B69" i="88"/>
  <c r="B70" i="88"/>
  <c r="C70" i="88"/>
  <c r="AG5" i="80"/>
  <c r="AK5" i="80"/>
  <c r="E70" i="88"/>
  <c r="F68" i="88"/>
  <c r="F69" i="88"/>
  <c r="F70" i="88"/>
  <c r="G69" i="88"/>
  <c r="G70" i="88"/>
  <c r="H68" i="88"/>
  <c r="H70" i="88"/>
  <c r="AH5" i="80"/>
  <c r="AF5" i="80"/>
  <c r="B92" i="88"/>
  <c r="G92" i="88"/>
  <c r="BF5" i="80"/>
  <c r="BD5" i="80"/>
  <c r="C68" i="88"/>
  <c r="C69" i="88"/>
  <c r="A68" i="89"/>
  <c r="B68" i="89"/>
  <c r="B69" i="89"/>
  <c r="B70" i="89"/>
  <c r="E70" i="89"/>
  <c r="F68" i="89"/>
  <c r="F69" i="89"/>
  <c r="F70" i="89"/>
  <c r="G69" i="89"/>
  <c r="G70" i="89"/>
  <c r="H68" i="89"/>
  <c r="H70" i="89"/>
  <c r="AH6" i="80"/>
  <c r="C70" i="89"/>
  <c r="AG6" i="80"/>
  <c r="AF6" i="80"/>
  <c r="B92" i="89"/>
  <c r="G92" i="89"/>
  <c r="BF6" i="80"/>
  <c r="BD6" i="80"/>
  <c r="C68" i="89"/>
  <c r="C69" i="89"/>
  <c r="A68" i="90"/>
  <c r="B68" i="90"/>
  <c r="B69" i="90"/>
  <c r="B70" i="90"/>
  <c r="E70" i="90"/>
  <c r="F68" i="90"/>
  <c r="F69" i="90"/>
  <c r="F70" i="90"/>
  <c r="G69" i="90"/>
  <c r="G70" i="90"/>
  <c r="H68" i="90"/>
  <c r="H70" i="90"/>
  <c r="AH7" i="80"/>
  <c r="C70" i="90"/>
  <c r="AG7" i="80"/>
  <c r="AF7" i="80"/>
  <c r="B92" i="90"/>
  <c r="G92" i="90"/>
  <c r="BF7" i="80"/>
  <c r="BD7" i="80"/>
  <c r="C68" i="90"/>
  <c r="C69" i="90"/>
  <c r="A68" i="91"/>
  <c r="B68" i="91"/>
  <c r="B69" i="91"/>
  <c r="B70" i="91"/>
  <c r="E70" i="91"/>
  <c r="F68" i="91"/>
  <c r="F69" i="91"/>
  <c r="F70" i="91"/>
  <c r="G69" i="91"/>
  <c r="G70" i="91"/>
  <c r="H68" i="91"/>
  <c r="H70" i="91"/>
  <c r="AH8" i="80"/>
  <c r="C70" i="91"/>
  <c r="AG8" i="80"/>
  <c r="AF8" i="80"/>
  <c r="B92" i="91"/>
  <c r="G92" i="91"/>
  <c r="BF8" i="80"/>
  <c r="BD8" i="80"/>
  <c r="C68" i="91"/>
  <c r="C69" i="91"/>
  <c r="A68" i="92"/>
  <c r="B68" i="92"/>
  <c r="B69" i="92"/>
  <c r="B70" i="92"/>
  <c r="E70" i="92"/>
  <c r="F68" i="92"/>
  <c r="F69" i="92"/>
  <c r="F70" i="92"/>
  <c r="G69" i="92"/>
  <c r="G70" i="92"/>
  <c r="H68" i="92"/>
  <c r="H70" i="92"/>
  <c r="AH9" i="80"/>
  <c r="C70" i="92"/>
  <c r="AG9" i="80"/>
  <c r="AF9" i="80"/>
  <c r="B92" i="92"/>
  <c r="G92" i="92"/>
  <c r="BF9" i="80"/>
  <c r="BD9" i="80"/>
  <c r="C68" i="92"/>
  <c r="C69" i="92"/>
  <c r="A68" i="93"/>
  <c r="B68" i="93"/>
  <c r="B69" i="93"/>
  <c r="B70" i="93"/>
  <c r="E70" i="93"/>
  <c r="F68" i="93"/>
  <c r="F69" i="93"/>
  <c r="F70" i="93"/>
  <c r="G69" i="93"/>
  <c r="G70" i="93"/>
  <c r="H68" i="93"/>
  <c r="H70" i="93"/>
  <c r="AH10" i="80"/>
  <c r="C70" i="93"/>
  <c r="AG10" i="80"/>
  <c r="AF10" i="80"/>
  <c r="B92" i="93"/>
  <c r="G92" i="93"/>
  <c r="BF10" i="80"/>
  <c r="BD10" i="80"/>
  <c r="C68" i="93"/>
  <c r="C69" i="93"/>
  <c r="A68" i="94"/>
  <c r="B68" i="94"/>
  <c r="B69" i="94"/>
  <c r="B70" i="94"/>
  <c r="E70" i="94"/>
  <c r="F68" i="94"/>
  <c r="F69" i="94"/>
  <c r="F70" i="94"/>
  <c r="G69" i="94"/>
  <c r="G70" i="94"/>
  <c r="H68" i="94"/>
  <c r="H70" i="94"/>
  <c r="AH11" i="80"/>
  <c r="C70" i="94"/>
  <c r="AG11" i="80"/>
  <c r="AF11" i="80"/>
  <c r="B92" i="94"/>
  <c r="G92" i="94"/>
  <c r="BF11" i="80"/>
  <c r="BD11" i="80"/>
  <c r="C68" i="94"/>
  <c r="C69" i="94"/>
  <c r="A68" i="95"/>
  <c r="B68" i="95"/>
  <c r="B69" i="95"/>
  <c r="B70" i="95"/>
  <c r="E70" i="95"/>
  <c r="F68" i="95"/>
  <c r="F69" i="95"/>
  <c r="F70" i="95"/>
  <c r="G69" i="95"/>
  <c r="G70" i="95"/>
  <c r="H68" i="95"/>
  <c r="H70" i="95"/>
  <c r="AH12" i="80"/>
  <c r="C70" i="95"/>
  <c r="AG12" i="80"/>
  <c r="AF12" i="80"/>
  <c r="B92" i="95"/>
  <c r="G92" i="95"/>
  <c r="BF12" i="80"/>
  <c r="BD12" i="80"/>
  <c r="C68" i="95"/>
  <c r="C69" i="95"/>
  <c r="A68" i="96"/>
  <c r="B68" i="96"/>
  <c r="B69" i="96"/>
  <c r="B70" i="96"/>
  <c r="E70" i="96"/>
  <c r="F68" i="96"/>
  <c r="F69" i="96"/>
  <c r="F70" i="96"/>
  <c r="G69" i="96"/>
  <c r="G70" i="96"/>
  <c r="H68" i="96"/>
  <c r="H70" i="96"/>
  <c r="AH13" i="80"/>
  <c r="C70" i="96"/>
  <c r="AG13" i="80"/>
  <c r="AF13" i="80"/>
  <c r="B92" i="96"/>
  <c r="G92" i="96"/>
  <c r="BF13" i="80"/>
  <c r="BD13" i="80"/>
  <c r="C68" i="96"/>
  <c r="C69" i="96"/>
  <c r="A68" i="97"/>
  <c r="B68" i="97"/>
  <c r="B69" i="97"/>
  <c r="B70" i="97"/>
  <c r="E70" i="97"/>
  <c r="F68" i="97"/>
  <c r="F69" i="97"/>
  <c r="F70" i="97"/>
  <c r="G69" i="97"/>
  <c r="G70" i="97"/>
  <c r="H68" i="97"/>
  <c r="H70" i="97"/>
  <c r="AH14" i="80"/>
  <c r="C70" i="97"/>
  <c r="AG14" i="80"/>
  <c r="AF14" i="80"/>
  <c r="B92" i="97"/>
  <c r="G92" i="97"/>
  <c r="BF14" i="80"/>
  <c r="BD14" i="80"/>
  <c r="C68" i="97"/>
  <c r="C69" i="97"/>
  <c r="A68" i="98"/>
  <c r="B68" i="98"/>
  <c r="B69" i="98"/>
  <c r="B70" i="98"/>
  <c r="E70" i="98"/>
  <c r="F68" i="98"/>
  <c r="F69" i="98"/>
  <c r="F70" i="98"/>
  <c r="G69" i="98"/>
  <c r="G70" i="98"/>
  <c r="H68" i="98"/>
  <c r="H70" i="98"/>
  <c r="AH15" i="80"/>
  <c r="C70" i="98"/>
  <c r="AG15" i="80"/>
  <c r="AF15" i="80"/>
  <c r="B92" i="98"/>
  <c r="G92" i="98"/>
  <c r="BF15" i="80"/>
  <c r="BD15" i="80"/>
  <c r="C68" i="98"/>
  <c r="C69" i="98"/>
  <c r="A68" i="99"/>
  <c r="B68" i="99"/>
  <c r="B69" i="99"/>
  <c r="B70" i="99"/>
  <c r="E70" i="99"/>
  <c r="F68" i="99"/>
  <c r="F69" i="99"/>
  <c r="F70" i="99"/>
  <c r="G69" i="99"/>
  <c r="G70" i="99"/>
  <c r="H68" i="99"/>
  <c r="H70" i="99"/>
  <c r="AH16" i="80"/>
  <c r="C70" i="99"/>
  <c r="AG16" i="80"/>
  <c r="AF16" i="80"/>
  <c r="B92" i="99"/>
  <c r="G92" i="99"/>
  <c r="BF16" i="80"/>
  <c r="BD16" i="80"/>
  <c r="C68" i="99"/>
  <c r="C69" i="99"/>
  <c r="A68" i="100"/>
  <c r="B68" i="100"/>
  <c r="B69" i="100"/>
  <c r="B70" i="100"/>
  <c r="E70" i="100"/>
  <c r="F68" i="100"/>
  <c r="F69" i="100"/>
  <c r="F70" i="100"/>
  <c r="G69" i="100"/>
  <c r="G70" i="100"/>
  <c r="H68" i="100"/>
  <c r="H70" i="100"/>
  <c r="AH17" i="80"/>
  <c r="C70" i="100"/>
  <c r="AG17" i="80"/>
  <c r="AF17" i="80"/>
  <c r="B92" i="100"/>
  <c r="G92" i="100"/>
  <c r="BF17" i="80"/>
  <c r="BD17" i="80"/>
  <c r="C68" i="100"/>
  <c r="C69" i="100"/>
  <c r="A68" i="101"/>
  <c r="B68" i="101"/>
  <c r="B69" i="101"/>
  <c r="B70" i="101"/>
  <c r="E70" i="101"/>
  <c r="F68" i="101"/>
  <c r="F69" i="101"/>
  <c r="F70" i="101"/>
  <c r="G69" i="101"/>
  <c r="G70" i="101"/>
  <c r="H68" i="101"/>
  <c r="H70" i="101"/>
  <c r="AH18" i="80"/>
  <c r="C70" i="101"/>
  <c r="AG18" i="80"/>
  <c r="AF18" i="80"/>
  <c r="B92" i="101"/>
  <c r="G92" i="101"/>
  <c r="BF18" i="80"/>
  <c r="BD18" i="80"/>
  <c r="C68" i="101"/>
  <c r="C69" i="101"/>
  <c r="A68" i="102"/>
  <c r="B68" i="102"/>
  <c r="B69" i="102"/>
  <c r="B70" i="102"/>
  <c r="E70" i="102"/>
  <c r="F68" i="102"/>
  <c r="F69" i="102"/>
  <c r="F70" i="102"/>
  <c r="G69" i="102"/>
  <c r="G70" i="102"/>
  <c r="H68" i="102"/>
  <c r="H70" i="102"/>
  <c r="AH19" i="80"/>
  <c r="C70" i="102"/>
  <c r="AG19" i="80"/>
  <c r="AF19" i="80"/>
  <c r="B92" i="102"/>
  <c r="G92" i="102"/>
  <c r="BF19" i="80"/>
  <c r="BD19" i="80"/>
  <c r="C68" i="102"/>
  <c r="C69" i="102"/>
  <c r="A68" i="103"/>
  <c r="B68" i="103"/>
  <c r="B69" i="103"/>
  <c r="B70" i="103"/>
  <c r="E70" i="103"/>
  <c r="F68" i="103"/>
  <c r="F69" i="103"/>
  <c r="F70" i="103"/>
  <c r="G69" i="103"/>
  <c r="G70" i="103"/>
  <c r="H68" i="103"/>
  <c r="H70" i="103"/>
  <c r="AH20" i="80"/>
  <c r="C70" i="103"/>
  <c r="AG20" i="80"/>
  <c r="AF20" i="80"/>
  <c r="B92" i="103"/>
  <c r="G92" i="103"/>
  <c r="BF20" i="80"/>
  <c r="BD20" i="80"/>
  <c r="C68" i="103"/>
  <c r="C69" i="103"/>
  <c r="A68" i="104"/>
  <c r="B68" i="104"/>
  <c r="B69" i="104"/>
  <c r="B70" i="104"/>
  <c r="E70" i="104"/>
  <c r="F68" i="104"/>
  <c r="F69" i="104"/>
  <c r="F70" i="104"/>
  <c r="G69" i="104"/>
  <c r="G70" i="104"/>
  <c r="H68" i="104"/>
  <c r="H70" i="104"/>
  <c r="AH21" i="80"/>
  <c r="C70" i="104"/>
  <c r="AG21" i="80"/>
  <c r="AF21" i="80"/>
  <c r="B92" i="104"/>
  <c r="G92" i="104"/>
  <c r="BF21" i="80"/>
  <c r="BD21" i="80"/>
  <c r="C68" i="104"/>
  <c r="C69" i="104"/>
  <c r="A68" i="105"/>
  <c r="B68" i="105"/>
  <c r="B69" i="105"/>
  <c r="B70" i="105"/>
  <c r="E70" i="105"/>
  <c r="F68" i="105"/>
  <c r="F69" i="105"/>
  <c r="F70" i="105"/>
  <c r="G69" i="105"/>
  <c r="G70" i="105"/>
  <c r="H68" i="105"/>
  <c r="H70" i="105"/>
  <c r="AH22" i="80"/>
  <c r="C70" i="105"/>
  <c r="AG22" i="80"/>
  <c r="AF22" i="80"/>
  <c r="B92" i="105"/>
  <c r="G92" i="105"/>
  <c r="BF22" i="80"/>
  <c r="BD22" i="80"/>
  <c r="C68" i="105"/>
  <c r="C69" i="105"/>
  <c r="A68" i="106"/>
  <c r="B68" i="106"/>
  <c r="B69" i="106"/>
  <c r="B70" i="106"/>
  <c r="E70" i="106"/>
  <c r="F68" i="106"/>
  <c r="F69" i="106"/>
  <c r="F70" i="106"/>
  <c r="G69" i="106"/>
  <c r="G70" i="106"/>
  <c r="H68" i="106"/>
  <c r="H70" i="106"/>
  <c r="AH23" i="80"/>
  <c r="C70" i="106"/>
  <c r="AG23" i="80"/>
  <c r="AF23" i="80"/>
  <c r="B92" i="106"/>
  <c r="G92" i="106"/>
  <c r="BF23" i="80"/>
  <c r="BD23" i="80"/>
  <c r="C68" i="106"/>
  <c r="C69" i="106"/>
  <c r="A68" i="107"/>
  <c r="B68" i="107"/>
  <c r="B69" i="107"/>
  <c r="B70" i="107"/>
  <c r="E70" i="107"/>
  <c r="F68" i="107"/>
  <c r="F69" i="107"/>
  <c r="F70" i="107"/>
  <c r="G69" i="107"/>
  <c r="G70" i="107"/>
  <c r="H68" i="107"/>
  <c r="H70" i="107"/>
  <c r="AH24" i="80"/>
  <c r="C70" i="107"/>
  <c r="AG24" i="80"/>
  <c r="AF24" i="80"/>
  <c r="B92" i="107"/>
  <c r="G92" i="107"/>
  <c r="BF24" i="80"/>
  <c r="BD24" i="80"/>
  <c r="C68" i="107"/>
  <c r="C69" i="107"/>
  <c r="A68" i="108"/>
  <c r="B68" i="108"/>
  <c r="B69" i="108"/>
  <c r="B70" i="108"/>
  <c r="E70" i="108"/>
  <c r="F68" i="108"/>
  <c r="F69" i="108"/>
  <c r="F70" i="108"/>
  <c r="G69" i="108"/>
  <c r="G70" i="108"/>
  <c r="H68" i="108"/>
  <c r="H70" i="108"/>
  <c r="AH25" i="80"/>
  <c r="C70" i="108"/>
  <c r="AG25" i="80"/>
  <c r="AF25" i="80"/>
  <c r="B92" i="108"/>
  <c r="G92" i="108"/>
  <c r="BF25" i="80"/>
  <c r="BD25" i="80"/>
  <c r="C68" i="108"/>
  <c r="C69" i="108"/>
  <c r="A68" i="109"/>
  <c r="B68" i="109"/>
  <c r="B69" i="109"/>
  <c r="B70" i="109"/>
  <c r="E70" i="109"/>
  <c r="F68" i="109"/>
  <c r="F69" i="109"/>
  <c r="F70" i="109"/>
  <c r="G69" i="109"/>
  <c r="G70" i="109"/>
  <c r="H68" i="109"/>
  <c r="H70" i="109"/>
  <c r="AH26" i="80"/>
  <c r="C70" i="109"/>
  <c r="AG26" i="80"/>
  <c r="AF26" i="80"/>
  <c r="B92" i="109"/>
  <c r="G92" i="109"/>
  <c r="BF26" i="80"/>
  <c r="BD26" i="80"/>
  <c r="C68" i="109"/>
  <c r="C69" i="109"/>
  <c r="A68" i="110"/>
  <c r="B68" i="110"/>
  <c r="B69" i="110"/>
  <c r="B70" i="110"/>
  <c r="E70" i="110"/>
  <c r="F68" i="110"/>
  <c r="F69" i="110"/>
  <c r="F70" i="110"/>
  <c r="G69" i="110"/>
  <c r="G70" i="110"/>
  <c r="H68" i="110"/>
  <c r="H70" i="110"/>
  <c r="AH27" i="80"/>
  <c r="C70" i="110"/>
  <c r="AG27" i="80"/>
  <c r="AF27" i="80"/>
  <c r="B92" i="110"/>
  <c r="G92" i="110"/>
  <c r="BF27" i="80"/>
  <c r="BD27" i="80"/>
  <c r="C68" i="110"/>
  <c r="C69" i="110"/>
  <c r="A68" i="111"/>
  <c r="B68" i="111"/>
  <c r="B69" i="111"/>
  <c r="B70" i="111"/>
  <c r="E70" i="111"/>
  <c r="F68" i="111"/>
  <c r="F69" i="111"/>
  <c r="F70" i="111"/>
  <c r="G69" i="111"/>
  <c r="G70" i="111"/>
  <c r="H68" i="111"/>
  <c r="H70" i="111"/>
  <c r="AH28" i="80"/>
  <c r="C70" i="111"/>
  <c r="AG28" i="80"/>
  <c r="AF28" i="80"/>
  <c r="B92" i="111"/>
  <c r="G92" i="111"/>
  <c r="BF28" i="80"/>
  <c r="BD28" i="80"/>
  <c r="C68" i="111"/>
  <c r="C69" i="111"/>
  <c r="AH29" i="80"/>
  <c r="AG29" i="80"/>
  <c r="AF29" i="80"/>
  <c r="BF29" i="80"/>
  <c r="BD29" i="80"/>
  <c r="C68" i="112"/>
  <c r="C69" i="112"/>
  <c r="AH30" i="80"/>
  <c r="AG30" i="80"/>
  <c r="AF30" i="80"/>
  <c r="BF30" i="80"/>
  <c r="BD30" i="80"/>
  <c r="C68" i="113"/>
  <c r="C69" i="113"/>
</calcChain>
</file>

<file path=xl/sharedStrings.xml><?xml version="1.0" encoding="utf-8"?>
<sst xmlns="http://schemas.openxmlformats.org/spreadsheetml/2006/main" count="18970" uniqueCount="1249">
  <si>
    <t>Code</t>
  </si>
  <si>
    <t>AgeRestrictions</t>
  </si>
  <si>
    <t>cardno</t>
  </si>
  <si>
    <t>leveller</t>
  </si>
  <si>
    <t>Stall</t>
  </si>
  <si>
    <t>Handicap</t>
  </si>
  <si>
    <t>Date</t>
  </si>
  <si>
    <t>Time</t>
  </si>
  <si>
    <t>Track</t>
  </si>
  <si>
    <t>Distance</t>
  </si>
  <si>
    <t>Class</t>
  </si>
  <si>
    <t>Value</t>
  </si>
  <si>
    <t>Going</t>
  </si>
  <si>
    <t>Race</t>
  </si>
  <si>
    <t>Age</t>
  </si>
  <si>
    <t>Last race</t>
  </si>
  <si>
    <t>2nd last</t>
  </si>
  <si>
    <t>3rd last</t>
  </si>
  <si>
    <t>4th last</t>
  </si>
  <si>
    <t>5th last</t>
  </si>
  <si>
    <t>6th last</t>
  </si>
  <si>
    <t>7th last</t>
  </si>
  <si>
    <t>8th last</t>
  </si>
  <si>
    <t>9th last</t>
  </si>
  <si>
    <t>10th last</t>
  </si>
  <si>
    <t>Speed</t>
  </si>
  <si>
    <t>Jockey</t>
  </si>
  <si>
    <t>Jockey Rating</t>
  </si>
  <si>
    <t>Trainer</t>
  </si>
  <si>
    <t>Trainer Rating</t>
  </si>
  <si>
    <t>Stallion</t>
  </si>
  <si>
    <t>Stallion Rating</t>
  </si>
  <si>
    <t>Today</t>
  </si>
  <si>
    <t>Total</t>
  </si>
  <si>
    <t>Odds</t>
  </si>
  <si>
    <t>Official Rating</t>
  </si>
  <si>
    <t>Horse Name</t>
  </si>
  <si>
    <t>Score</t>
  </si>
  <si>
    <t>Position</t>
  </si>
  <si>
    <t>2nd-placed</t>
  </si>
  <si>
    <t>position</t>
  </si>
  <si>
    <t>Confidence</t>
  </si>
  <si>
    <t>ODDS</t>
  </si>
  <si>
    <t>Top-rated</t>
  </si>
  <si>
    <t>2nd rated</t>
  </si>
  <si>
    <t>3rd rated</t>
  </si>
  <si>
    <t>Form (last race)</t>
  </si>
  <si>
    <t>Suitability</t>
  </si>
  <si>
    <t>Most Common</t>
  </si>
  <si>
    <t>Is top most suited?</t>
  </si>
  <si>
    <t>Top = Suited = Form</t>
  </si>
  <si>
    <t>RTH Selection</t>
  </si>
  <si>
    <t>Sheets including the sheet on which this list is being generated</t>
  </si>
  <si>
    <t>Sheets excluding the sheet on which this list is being generated</t>
  </si>
  <si>
    <t>Today's Selections</t>
  </si>
  <si>
    <t>2nd-rated</t>
  </si>
  <si>
    <t>3rd-rated</t>
  </si>
  <si>
    <t>Most common pick</t>
  </si>
  <si>
    <t>Top+Suited+Form</t>
  </si>
  <si>
    <t>Result</t>
  </si>
  <si>
    <t>P/L to win</t>
  </si>
  <si>
    <t>P/L place</t>
  </si>
  <si>
    <t>RTH Selection2</t>
  </si>
  <si>
    <t>Race Name</t>
  </si>
  <si>
    <t>Prize Money</t>
  </si>
  <si>
    <t>Handicap Y/N</t>
  </si>
  <si>
    <t>Headers</t>
  </si>
  <si>
    <t>Top 3 Confidence Pick</t>
  </si>
  <si>
    <t>Runners</t>
  </si>
  <si>
    <t>Money selection</t>
  </si>
  <si>
    <t>Form</t>
  </si>
  <si>
    <t>2nd LR</t>
  </si>
  <si>
    <t>3rd LR</t>
  </si>
  <si>
    <t>Overall</t>
  </si>
  <si>
    <t>Points</t>
  </si>
  <si>
    <t>RTH Points</t>
  </si>
  <si>
    <t>HandiGap</t>
  </si>
  <si>
    <t>LR Points</t>
  </si>
  <si>
    <t>2LR Points</t>
  </si>
  <si>
    <t>3LR Points</t>
  </si>
  <si>
    <t>Speed Points</t>
  </si>
  <si>
    <t>Jockey points</t>
  </si>
  <si>
    <t>Trainer pts</t>
  </si>
  <si>
    <t>Stallion pts</t>
  </si>
  <si>
    <t>Today pts</t>
  </si>
  <si>
    <t>HandiChoice</t>
  </si>
  <si>
    <t>HandiPick1</t>
  </si>
  <si>
    <t>HandiPick2</t>
  </si>
  <si>
    <t>HandiPick3</t>
  </si>
  <si>
    <t>Match 1</t>
  </si>
  <si>
    <t>Match 2</t>
  </si>
  <si>
    <t>Points 1</t>
  </si>
  <si>
    <t>Points 2</t>
  </si>
  <si>
    <t>Points winner</t>
  </si>
  <si>
    <t>Horse</t>
  </si>
  <si>
    <t>Rating</t>
  </si>
  <si>
    <t>Gap</t>
  </si>
  <si>
    <t>Return on £10</t>
  </si>
  <si>
    <t>Dutch 1</t>
  </si>
  <si>
    <t>Dutch 2</t>
  </si>
  <si>
    <t>Comparative 3</t>
  </si>
  <si>
    <t>Dutch 1 pick</t>
  </si>
  <si>
    <t>Dutch 2 pick</t>
  </si>
  <si>
    <t>Returns 1</t>
  </si>
  <si>
    <t>Returns 2</t>
  </si>
  <si>
    <t>Lay - FavOdds</t>
  </si>
  <si>
    <t>Lay - FavRating</t>
  </si>
  <si>
    <t>Lay - TopRating</t>
  </si>
  <si>
    <t>Lay - Speed</t>
  </si>
  <si>
    <t>Lay - TopSpeed</t>
  </si>
  <si>
    <t>Lay - Form</t>
  </si>
  <si>
    <t>Lay - TopForm</t>
  </si>
  <si>
    <t>Lay - Stallion</t>
  </si>
  <si>
    <t>Lay - Suitability</t>
  </si>
  <si>
    <t>Lay - Selection?</t>
  </si>
  <si>
    <t>Lay?</t>
  </si>
  <si>
    <t>Speed/Stal/Form</t>
  </si>
  <si>
    <t>Lay - Jockey</t>
  </si>
  <si>
    <t>Lay - 2LR</t>
  </si>
  <si>
    <t>Lay rating</t>
  </si>
  <si>
    <t>Lay Comments</t>
  </si>
  <si>
    <t>Racetrack Pick</t>
  </si>
  <si>
    <t>Races</t>
  </si>
  <si>
    <t>RANK</t>
  </si>
  <si>
    <t>RTH</t>
  </si>
  <si>
    <t>Racecourse</t>
  </si>
  <si>
    <t>RTH wins</t>
  </si>
  <si>
    <t>RTH Win rate</t>
  </si>
  <si>
    <t>2nds</t>
  </si>
  <si>
    <t>3rds</t>
  </si>
  <si>
    <t>Form wins</t>
  </si>
  <si>
    <t>Form win rate</t>
  </si>
  <si>
    <t>Speed wins</t>
  </si>
  <si>
    <t>Speed win rate</t>
  </si>
  <si>
    <t>Trainer wins</t>
  </si>
  <si>
    <t>Trainer win rate</t>
  </si>
  <si>
    <t>Stallion wins</t>
  </si>
  <si>
    <t>Stallion win rate</t>
  </si>
  <si>
    <t>Jockey wins</t>
  </si>
  <si>
    <t>Jockey win rate</t>
  </si>
  <si>
    <t>Today wins</t>
  </si>
  <si>
    <t>Today win rate</t>
  </si>
  <si>
    <t>Top-rated wins</t>
  </si>
  <si>
    <t>Top win rate</t>
  </si>
  <si>
    <t>Dutch 12 wins</t>
  </si>
  <si>
    <t>Dutch 12 rate</t>
  </si>
  <si>
    <t>Aintree</t>
  </si>
  <si>
    <t>Epsom</t>
  </si>
  <si>
    <t>Downpatrick</t>
  </si>
  <si>
    <t>Hamilton</t>
  </si>
  <si>
    <t>Hexham</t>
  </si>
  <si>
    <t>Chester</t>
  </si>
  <si>
    <t>Ascot</t>
  </si>
  <si>
    <t>Fakenham</t>
  </si>
  <si>
    <t>Naas</t>
  </si>
  <si>
    <t>Carlisle</t>
  </si>
  <si>
    <t>Catterick</t>
  </si>
  <si>
    <t>Cork</t>
  </si>
  <si>
    <t>Curragh</t>
  </si>
  <si>
    <t>Fontwell</t>
  </si>
  <si>
    <t>Lingfield</t>
  </si>
  <si>
    <t>Market Rasen</t>
  </si>
  <si>
    <t>Bangor</t>
  </si>
  <si>
    <t>Doncaster</t>
  </si>
  <si>
    <t>Fairyhouse</t>
  </si>
  <si>
    <t>Ludlow</t>
  </si>
  <si>
    <t>Huntingdon</t>
  </si>
  <si>
    <t>Leopardstown</t>
  </si>
  <si>
    <t>Kempton</t>
  </si>
  <si>
    <t>Down Royal</t>
  </si>
  <si>
    <t>Goodwood</t>
  </si>
  <si>
    <t>Kelso</t>
  </si>
  <si>
    <t>Cheltenham</t>
  </si>
  <si>
    <t>Brighton</t>
  </si>
  <si>
    <t>Beverley</t>
  </si>
  <si>
    <t>Leicester</t>
  </si>
  <si>
    <t>Clonmel</t>
  </si>
  <si>
    <t>Chepstow</t>
  </si>
  <si>
    <t>Dundalk</t>
  </si>
  <si>
    <t>Haydock</t>
  </si>
  <si>
    <t>Exeter</t>
  </si>
  <si>
    <t>Chelmsford City</t>
  </si>
  <si>
    <t>Gowran Park</t>
  </si>
  <si>
    <t>Musselburgh</t>
  </si>
  <si>
    <t>Limerick</t>
  </si>
  <si>
    <t>Ffos Las</t>
  </si>
  <si>
    <t>Ayr</t>
  </si>
  <si>
    <t>Navan</t>
  </si>
  <si>
    <t>Newbury</t>
  </si>
  <si>
    <t>Newcastle</t>
  </si>
  <si>
    <t>Newmarket (July)</t>
  </si>
  <si>
    <t>Newmarket (Rowley)</t>
  </si>
  <si>
    <t>Nottingham</t>
  </si>
  <si>
    <t>Perth</t>
  </si>
  <si>
    <t>Plumpton</t>
  </si>
  <si>
    <t>Pontefract</t>
  </si>
  <si>
    <t>Punchestown</t>
  </si>
  <si>
    <t>Ripon</t>
  </si>
  <si>
    <t>Roscommon</t>
  </si>
  <si>
    <t>Salisbury</t>
  </si>
  <si>
    <t>Sandown</t>
  </si>
  <si>
    <t>Sedgefield</t>
  </si>
  <si>
    <t>Sligo</t>
  </si>
  <si>
    <t>Southwell</t>
  </si>
  <si>
    <t>Stratford</t>
  </si>
  <si>
    <t>Taunton</t>
  </si>
  <si>
    <t>Thurles</t>
  </si>
  <si>
    <t>Towcester</t>
  </si>
  <si>
    <t>Tramore</t>
  </si>
  <si>
    <t>Uttoxeter</t>
  </si>
  <si>
    <t>Warwick</t>
  </si>
  <si>
    <t>Wetherby</t>
  </si>
  <si>
    <t>Wexford</t>
  </si>
  <si>
    <t>Wincanton</t>
  </si>
  <si>
    <t>Wolverhampton</t>
  </si>
  <si>
    <t>Yarmouth</t>
  </si>
  <si>
    <t>Bellewstown</t>
  </si>
  <si>
    <t>Bath</t>
  </si>
  <si>
    <t>Thirsk</t>
  </si>
  <si>
    <t>Worcester</t>
  </si>
  <si>
    <t>Kilbeggan</t>
  </si>
  <si>
    <t>Newton Abbot</t>
  </si>
  <si>
    <t>Cartmel</t>
  </si>
  <si>
    <t>Ballinrobe</t>
  </si>
  <si>
    <t>Galway</t>
  </si>
  <si>
    <t>York</t>
  </si>
  <si>
    <t>Redcar</t>
  </si>
  <si>
    <t>Horse_DaysSinceRan</t>
  </si>
  <si>
    <t>RaceType</t>
  </si>
  <si>
    <t xml:space="preserve">5f </t>
  </si>
  <si>
    <t>Class 5</t>
  </si>
  <si>
    <t>Good To Soft</t>
  </si>
  <si>
    <t>Flat (Turf)</t>
  </si>
  <si>
    <t>Non Handicap</t>
  </si>
  <si>
    <t>2yo</t>
  </si>
  <si>
    <t>EBF Novice Stakes</t>
  </si>
  <si>
    <t>Orange Blossom</t>
  </si>
  <si>
    <t>Hanagan, Paul</t>
  </si>
  <si>
    <t>Given, J G</t>
  </si>
  <si>
    <t>Showcasing</t>
  </si>
  <si>
    <t>Novices</t>
  </si>
  <si>
    <t>Leodis Dream (IRE)</t>
  </si>
  <si>
    <t>Nolan, D</t>
  </si>
  <si>
    <t>OMeara, D</t>
  </si>
  <si>
    <t>Dandy Man (IRE)</t>
  </si>
  <si>
    <t>Wedding Date</t>
  </si>
  <si>
    <t>Lee, Clifford</t>
  </si>
  <si>
    <t>Hannon (Jnr), Richard</t>
  </si>
  <si>
    <t>Just Be Friendly</t>
  </si>
  <si>
    <t>Turner, Hayley</t>
  </si>
  <si>
    <t>Bell, M L W</t>
  </si>
  <si>
    <t>Toronado (IRE)</t>
  </si>
  <si>
    <t>Celestial Warrior (IRE)</t>
  </si>
  <si>
    <t>Mullen, Andrew</t>
  </si>
  <si>
    <t>Dods, M</t>
  </si>
  <si>
    <t>Helmet (AUS)</t>
  </si>
  <si>
    <t>Kickham Street</t>
  </si>
  <si>
    <t>Hart, Jason</t>
  </si>
  <si>
    <t>Quinn, J J</t>
  </si>
  <si>
    <t>Olympic Glory (IRE)</t>
  </si>
  <si>
    <t>Fairy Stories</t>
  </si>
  <si>
    <t>Murtagh, Connor</t>
  </si>
  <si>
    <t>Fahey, R A</t>
  </si>
  <si>
    <t>Mayson</t>
  </si>
  <si>
    <t>Sambucca Spirit</t>
  </si>
  <si>
    <t>Costello, Dougie</t>
  </si>
  <si>
    <t>Midgley, P T</t>
  </si>
  <si>
    <t>Charm Spirit (IRE)</t>
  </si>
  <si>
    <t>Happy Harmony</t>
  </si>
  <si>
    <t>McDonald, P J</t>
  </si>
  <si>
    <t>Oasis Dream</t>
  </si>
  <si>
    <t>Haighfield</t>
  </si>
  <si>
    <t>Rodriguez, Callum</t>
  </si>
  <si>
    <t>Garswood</t>
  </si>
  <si>
    <t>Lincoln Spirit</t>
  </si>
  <si>
    <t>Gray, S A</t>
  </si>
  <si>
    <t>Piccolo</t>
  </si>
  <si>
    <t>Class 6</t>
  </si>
  <si>
    <t>3yo+</t>
  </si>
  <si>
    <t>Racing UK Profits Returned To Racing Handicap</t>
  </si>
  <si>
    <t>Carlovian</t>
  </si>
  <si>
    <t>Walford, Mark</t>
  </si>
  <si>
    <t>Acclamation</t>
  </si>
  <si>
    <t>Pearl Noir</t>
  </si>
  <si>
    <t>Ladd, Theodore</t>
  </si>
  <si>
    <t>Dixon, Scott</t>
  </si>
  <si>
    <t>Milk It Mick</t>
  </si>
  <si>
    <t>Rockley Point</t>
  </si>
  <si>
    <t>Dennis, Mr P</t>
  </si>
  <si>
    <t>Scott, Miss Katie</t>
  </si>
  <si>
    <t>Canford Cliffs (IRE)</t>
  </si>
  <si>
    <t>Piazon</t>
  </si>
  <si>
    <t>Brooke, Julia</t>
  </si>
  <si>
    <t>Striking Ambition</t>
  </si>
  <si>
    <t>Silver Starlight</t>
  </si>
  <si>
    <t>Richardson, Miss R</t>
  </si>
  <si>
    <t>Easterby, T D</t>
  </si>
  <si>
    <t>Oriental Splendour (IRE)</t>
  </si>
  <si>
    <t>Sullivan, James P</t>
  </si>
  <si>
    <t>Carr, Mrs R A</t>
  </si>
  <si>
    <t>Strategic Prince</t>
  </si>
  <si>
    <t>Ill Be Good</t>
  </si>
  <si>
    <t>Berry, A</t>
  </si>
  <si>
    <t>Red Clubs (IRE)</t>
  </si>
  <si>
    <t>Bonanza Bowls</t>
  </si>
  <si>
    <t>Lee, G</t>
  </si>
  <si>
    <t>Smart, B</t>
  </si>
  <si>
    <t>Zebedee</t>
  </si>
  <si>
    <t>Campion</t>
  </si>
  <si>
    <t>Kirby, P A</t>
  </si>
  <si>
    <t>Exceed And Excel (AUS)</t>
  </si>
  <si>
    <t>Culloden</t>
  </si>
  <si>
    <t>Stott, Kevin</t>
  </si>
  <si>
    <t>Harris, S A</t>
  </si>
  <si>
    <t>Kyllachy</t>
  </si>
  <si>
    <t>Carlton Thomas</t>
  </si>
  <si>
    <t>Evans, Nathan</t>
  </si>
  <si>
    <t>Easterby, M W</t>
  </si>
  <si>
    <t>Pastoral Pursuits</t>
  </si>
  <si>
    <t>Ideal Spirit</t>
  </si>
  <si>
    <t>James, S H</t>
  </si>
  <si>
    <t>Tutty, Mrs K J</t>
  </si>
  <si>
    <t>Swiss Spirit</t>
  </si>
  <si>
    <t>Shesthedream (IRE)</t>
  </si>
  <si>
    <t>Hardie, Cameron</t>
  </si>
  <si>
    <t>Williamson, Mrs L</t>
  </si>
  <si>
    <t>Dream Ahead (USA)</t>
  </si>
  <si>
    <t>Your Just Desserts (IRE)</t>
  </si>
  <si>
    <t>Gormley, Jamie</t>
  </si>
  <si>
    <t>Whitaker, R M</t>
  </si>
  <si>
    <t>Requinto (IRE)</t>
  </si>
  <si>
    <t>Lady Joanna Vassa (IRE)</t>
  </si>
  <si>
    <t>Guest, R C</t>
  </si>
  <si>
    <t>Equiano (FR)</t>
  </si>
  <si>
    <t xml:space="preserve">2m½f </t>
  </si>
  <si>
    <t>Class 4</t>
  </si>
  <si>
    <t>Good</t>
  </si>
  <si>
    <t>National Hunt</t>
  </si>
  <si>
    <t>4yo+</t>
  </si>
  <si>
    <t>Lindop Toyota Novices Hurdle</t>
  </si>
  <si>
    <t>Anytime Will Do (IRE)</t>
  </si>
  <si>
    <t>Skelton, Harry</t>
  </si>
  <si>
    <t>Skelton, Daniel</t>
  </si>
  <si>
    <t>Scorpion (IRE)</t>
  </si>
  <si>
    <t>Novices Hurdle</t>
  </si>
  <si>
    <t>Grey Diamond (FR)</t>
  </si>
  <si>
    <t>Hutchinson, Wayne</t>
  </si>
  <si>
    <t>King, A</t>
  </si>
  <si>
    <t>Gris De Gris (IRE)</t>
  </si>
  <si>
    <t>Cervaro Mix (FR)</t>
  </si>
  <si>
    <t>Sheehan, Gavin</t>
  </si>
  <si>
    <t>Sherwood, O</t>
  </si>
  <si>
    <t>Al Namix (FR)</t>
  </si>
  <si>
    <t>Moonlighter</t>
  </si>
  <si>
    <t>Kelly, Miss E</t>
  </si>
  <si>
    <t>Williams, Mrs Jane</t>
  </si>
  <si>
    <t>Midnight Legend</t>
  </si>
  <si>
    <t>General Brook (IRE)</t>
  </si>
  <si>
    <t>Wedge, Mr A</t>
  </si>
  <si>
    <t>Oshea, J G M</t>
  </si>
  <si>
    <t>Westerner</t>
  </si>
  <si>
    <t>My Mate Mark</t>
  </si>
  <si>
    <t>Jacob, Daryl</t>
  </si>
  <si>
    <t>Pauling, Ben</t>
  </si>
  <si>
    <t>Sakhee (USA)</t>
  </si>
  <si>
    <t>No Getaway (IRE)</t>
  </si>
  <si>
    <t>Shoemark, Mr C P</t>
  </si>
  <si>
    <t>Getaway (GER)</t>
  </si>
  <si>
    <t>Realms Of Fire</t>
  </si>
  <si>
    <t>England, David</t>
  </si>
  <si>
    <t>Malinas (GER)</t>
  </si>
  <si>
    <t>Up The Drive (IRE)</t>
  </si>
  <si>
    <t>Marshall, William</t>
  </si>
  <si>
    <t>Olden Times</t>
  </si>
  <si>
    <t>Barley Hill (IRE)</t>
  </si>
  <si>
    <t>Cannon, Mr T J</t>
  </si>
  <si>
    <t>Stowaway</t>
  </si>
  <si>
    <t>Inheritance Thief</t>
  </si>
  <si>
    <t>Hughes, Brian</t>
  </si>
  <si>
    <t>Williams, Miss Venetia</t>
  </si>
  <si>
    <t>Black Sam Bellamy (IRE)</t>
  </si>
  <si>
    <t>Cracking Destiny (IRE)</t>
  </si>
  <si>
    <t>Twiston-Davies, Mr S</t>
  </si>
  <si>
    <t>Williams, Ian</t>
  </si>
  <si>
    <t>Dubai Destination (USA)</t>
  </si>
  <si>
    <t>Flight Deck (IRE)</t>
  </si>
  <si>
    <t>McLernon, R P</t>
  </si>
  <si>
    <t>ONeill, Jonjo</t>
  </si>
  <si>
    <t>Chambard (FR)</t>
  </si>
  <si>
    <t>Deutsch, C</t>
  </si>
  <si>
    <t xml:space="preserve">2m </t>
  </si>
  <si>
    <t>myracing.com For Chepstow Tips Mares Handicap Hurdle</t>
  </si>
  <si>
    <t>Kalarika (IRE)</t>
  </si>
  <si>
    <t>Cobden, Mr H</t>
  </si>
  <si>
    <t>Tizzard, C L</t>
  </si>
  <si>
    <t>Kalanisi (IRE)</t>
  </si>
  <si>
    <t>Handicap Hurdle</t>
  </si>
  <si>
    <t>Stop Talking (IRE)</t>
  </si>
  <si>
    <t>Quinlan, Sean</t>
  </si>
  <si>
    <t>Candlish, Jennie</t>
  </si>
  <si>
    <t>Gamut (IRE)</t>
  </si>
  <si>
    <t>Angel Of The North (IRE)</t>
  </si>
  <si>
    <t xml:space="preserve">Andrews, Miss B </t>
  </si>
  <si>
    <t>Dark Angel (IRE)</t>
  </si>
  <si>
    <t>Passing Dream</t>
  </si>
  <si>
    <t>Sansom, Mr D</t>
  </si>
  <si>
    <t>Mullins, J W</t>
  </si>
  <si>
    <t>Passing Glance</t>
  </si>
  <si>
    <t>Just For Tara</t>
  </si>
  <si>
    <t>ORegan, Denis</t>
  </si>
  <si>
    <t>Williams, Christian</t>
  </si>
  <si>
    <t>Chilli Romance (IRE)</t>
  </si>
  <si>
    <t>Brace, Connor</t>
  </si>
  <si>
    <t>OBrien, Fergal</t>
  </si>
  <si>
    <t>Flemensfirth (USA)</t>
  </si>
  <si>
    <t>Shadows Girl</t>
  </si>
  <si>
    <t>Johnson, Richard</t>
  </si>
  <si>
    <t>Llewellyn, B J</t>
  </si>
  <si>
    <t>Fair Mix (IRE)</t>
  </si>
  <si>
    <t>Kaddys Dream</t>
  </si>
  <si>
    <t>Bowen, Mr S P</t>
  </si>
  <si>
    <t>Stronge, Ali</t>
  </si>
  <si>
    <t>Kadastrof (FR)</t>
  </si>
  <si>
    <t>Skylark Lady (IRE)</t>
  </si>
  <si>
    <t>Williams, Mr R J</t>
  </si>
  <si>
    <t>Evans, Mrs N S</t>
  </si>
  <si>
    <t>Tamayuz</t>
  </si>
  <si>
    <t>Remember Me Well (IRE)</t>
  </si>
  <si>
    <t>Burke, Mr J J</t>
  </si>
  <si>
    <t>Rowe, R</t>
  </si>
  <si>
    <t>Doyen (IRE)</t>
  </si>
  <si>
    <t>Rule The Ocean (IRE)</t>
  </si>
  <si>
    <t>Nugent, Mr H F</t>
  </si>
  <si>
    <t>Sheppard, M</t>
  </si>
  <si>
    <t>No No Jolie (FR)</t>
  </si>
  <si>
    <t>Aspell, Leighton</t>
  </si>
  <si>
    <t>Martaline</t>
  </si>
  <si>
    <t>Gilly Grace</t>
  </si>
  <si>
    <t>Frost, Miss B</t>
  </si>
  <si>
    <t>Frost, J D</t>
  </si>
  <si>
    <t>Morpeth</t>
  </si>
  <si>
    <t>Dont Call Me Doris</t>
  </si>
  <si>
    <t>Best, J A</t>
  </si>
  <si>
    <t>Robinson, Miss Sarah</t>
  </si>
  <si>
    <t>Franklins Gardens</t>
  </si>
  <si>
    <t>Agent Memphis (IRE)</t>
  </si>
  <si>
    <t>Bass, Mr D R</t>
  </si>
  <si>
    <t>Bailey, K C</t>
  </si>
  <si>
    <t xml:space="preserve">1m4f </t>
  </si>
  <si>
    <t>Millbry Hill Handicap</t>
  </si>
  <si>
    <t>Mixboy (FR)</t>
  </si>
  <si>
    <t>Fanning, Joe</t>
  </si>
  <si>
    <t>Dalgleish, Keith</t>
  </si>
  <si>
    <t>Fragrant Mix (IRE)</t>
  </si>
  <si>
    <t>Dance King</t>
  </si>
  <si>
    <t>Danehill Dancer (IRE)</t>
  </si>
  <si>
    <t>Illustrissime (USA)</t>
  </si>
  <si>
    <t>Malune, Gabriele</t>
  </si>
  <si>
    <t>Furtado, Ivan</t>
  </si>
  <si>
    <t>Mizzen Mast (USA)</t>
  </si>
  <si>
    <t>Doctor Cross (IRE)</t>
  </si>
  <si>
    <t>Cape Cross (IRE)</t>
  </si>
  <si>
    <t>Midnight Wilde</t>
  </si>
  <si>
    <t>Ryan, J</t>
  </si>
  <si>
    <t>Poets Voice</t>
  </si>
  <si>
    <t>Luv U Whatever</t>
  </si>
  <si>
    <t>McManoman, Faye</t>
  </si>
  <si>
    <t>Fife, Mrs Marjorie</t>
  </si>
  <si>
    <t>Needwood Blade</t>
  </si>
  <si>
    <t xml:space="preserve">2m4½f </t>
  </si>
  <si>
    <t>starsports.bet Novices Handicap Chase (Div 1)</t>
  </si>
  <si>
    <t>Boy In A Bentley (IRE)</t>
  </si>
  <si>
    <t>Fehily, Noel</t>
  </si>
  <si>
    <t>Mulholland, N P</t>
  </si>
  <si>
    <t>Kayf Tara</t>
  </si>
  <si>
    <t>Handicap Novices Chase</t>
  </si>
  <si>
    <t>Shroughmore Lass (IRE)</t>
  </si>
  <si>
    <t>Dixon, Jason</t>
  </si>
  <si>
    <t>Oliver, Henry</t>
  </si>
  <si>
    <t>Its Buster (IRE)</t>
  </si>
  <si>
    <t>Cook, Danny</t>
  </si>
  <si>
    <t>Smith, Mrs S J</t>
  </si>
  <si>
    <t>Sauvignon</t>
  </si>
  <si>
    <t>Yeats (IRE)</t>
  </si>
  <si>
    <t>Boughtbeforelunch (IRE)</t>
  </si>
  <si>
    <t>Webber, P R</t>
  </si>
  <si>
    <t>Longhousesignora (IRE)</t>
  </si>
  <si>
    <t>Milan</t>
  </si>
  <si>
    <t>Bolving (IRE)</t>
  </si>
  <si>
    <t>Gethings, Mr C</t>
  </si>
  <si>
    <t>Dartnall, V R A</t>
  </si>
  <si>
    <t>Loch Garman Aris (IRE)</t>
  </si>
  <si>
    <t>Moore, Jamie</t>
  </si>
  <si>
    <t>Hanmer, G D</t>
  </si>
  <si>
    <t>Jammaal</t>
  </si>
  <si>
    <t>Cnoc Sion (IRE)</t>
  </si>
  <si>
    <t>Powell, Brendan</t>
  </si>
  <si>
    <t>Brotherton, R</t>
  </si>
  <si>
    <t>Gold Well</t>
  </si>
  <si>
    <t>Cranbrook Causeway (IRE)</t>
  </si>
  <si>
    <t>Woods, K K</t>
  </si>
  <si>
    <t>McPherson, Graeme P</t>
  </si>
  <si>
    <t>Mohaajir (USA)</t>
  </si>
  <si>
    <t xml:space="preserve">3m2½f </t>
  </si>
  <si>
    <t>ROA/Racing Post Owners Jackpot Chase (Novices Limited Handicap)</t>
  </si>
  <si>
    <t>Miles To Milan (IRE)</t>
  </si>
  <si>
    <t>Murphy, Olly</t>
  </si>
  <si>
    <t>Garrane (IRE)</t>
  </si>
  <si>
    <t>Griffiths, Mr M</t>
  </si>
  <si>
    <t>Scott, J</t>
  </si>
  <si>
    <t>Tikkanen (USA)</t>
  </si>
  <si>
    <t>Waterloo Warrior (IRE)</t>
  </si>
  <si>
    <t>All Kings (IRE)</t>
  </si>
  <si>
    <t>Houlihan, Mr S M</t>
  </si>
  <si>
    <t>Buckler, R H</t>
  </si>
  <si>
    <t>Clondaw Bisto (IRE)</t>
  </si>
  <si>
    <t>OBrien, T J</t>
  </si>
  <si>
    <t>Smith, Miss Suzy</t>
  </si>
  <si>
    <t>September Storm (GER)</t>
  </si>
  <si>
    <t>Treaty Girl (IRE)</t>
  </si>
  <si>
    <t>Heskin, A P</t>
  </si>
  <si>
    <t>Potters Approach (IRE)</t>
  </si>
  <si>
    <t>Definately Vinnie</t>
  </si>
  <si>
    <t>Bowen, Mr J C</t>
  </si>
  <si>
    <t>Mathias, Miss Jane</t>
  </si>
  <si>
    <t>Vinnie Roe (IRE)</t>
  </si>
  <si>
    <t>Ballyknock Cloud (IRE)</t>
  </si>
  <si>
    <t>Scholfield, Nick</t>
  </si>
  <si>
    <t>Barber, Jack</t>
  </si>
  <si>
    <t>Cloudings (IRE)</t>
  </si>
  <si>
    <t>Cougars Gold (IRE)</t>
  </si>
  <si>
    <t>Bowen, P</t>
  </si>
  <si>
    <t>Oscar (IRE)</t>
  </si>
  <si>
    <t xml:space="preserve">7f </t>
  </si>
  <si>
    <t>Watch More With Racing UK Extra Handicap</t>
  </si>
  <si>
    <t>Proud Archi (IRE)</t>
  </si>
  <si>
    <t>Archipenko (USA)</t>
  </si>
  <si>
    <t>Showboating (IRE)</t>
  </si>
  <si>
    <t>Edmunds, Mr L</t>
  </si>
  <si>
    <t>Balding, J</t>
  </si>
  <si>
    <t>Shamardal (USA)</t>
  </si>
  <si>
    <t>Mujassam</t>
  </si>
  <si>
    <t>Parys Mountain (IRE)</t>
  </si>
  <si>
    <t>Weld Al Emarat</t>
  </si>
  <si>
    <t>Dubawi (IRE)</t>
  </si>
  <si>
    <t>Rebel Assault (IRE)</t>
  </si>
  <si>
    <t>Johnston, M</t>
  </si>
  <si>
    <t>Excelebration (IRE)</t>
  </si>
  <si>
    <t>Inviolable Spirit (IRE)</t>
  </si>
  <si>
    <t>Rousayan (IRE)</t>
  </si>
  <si>
    <t>McGovern, C J</t>
  </si>
  <si>
    <t>Invincible Spirit (IRE)</t>
  </si>
  <si>
    <t>Penny Pot Lane</t>
  </si>
  <si>
    <t>Misu Bond (IRE)</t>
  </si>
  <si>
    <t>Tadaawol</t>
  </si>
  <si>
    <t>Fell, Roger</t>
  </si>
  <si>
    <t>Our Charlie Brown</t>
  </si>
  <si>
    <t>American Post</t>
  </si>
  <si>
    <t>Luzum (IRE)</t>
  </si>
  <si>
    <t>Epaulette (AUS)</t>
  </si>
  <si>
    <t>starsports.bet Novices Handicap Chase (Div 2)</t>
  </si>
  <si>
    <t>Ballyantics (IRE)</t>
  </si>
  <si>
    <t>Marienbard (IRE)</t>
  </si>
  <si>
    <t>Ballycamp (IRE)</t>
  </si>
  <si>
    <t>Dunne, R T</t>
  </si>
  <si>
    <t>Pogson, C T</t>
  </si>
  <si>
    <t>Rockalzaro (FR)</t>
  </si>
  <si>
    <t>McCain Jnr, D</t>
  </si>
  <si>
    <t>Balko (FR)</t>
  </si>
  <si>
    <t>Shininstar (IRE)</t>
  </si>
  <si>
    <t>Brooke, Miss L</t>
  </si>
  <si>
    <t>Groucott, J B</t>
  </si>
  <si>
    <t>Dessinateur (FR)</t>
  </si>
  <si>
    <t>Alberto Giacometti (IRE)</t>
  </si>
  <si>
    <t>Cuddles Mcgraw (IRE)</t>
  </si>
  <si>
    <t>Brennan, P J</t>
  </si>
  <si>
    <t>Court Cave (IRE)</t>
  </si>
  <si>
    <t>Blackjacktennessee</t>
  </si>
  <si>
    <t>Davies, James</t>
  </si>
  <si>
    <t>Flook, S</t>
  </si>
  <si>
    <t>Lara Trot (IRE)</t>
  </si>
  <si>
    <t>Quinlan, Jack</t>
  </si>
  <si>
    <t>Dickin, R</t>
  </si>
  <si>
    <t>Some Chaos (IRE)</t>
  </si>
  <si>
    <t>Scudamore, Tom</t>
  </si>
  <si>
    <t>Scudamore, M J</t>
  </si>
  <si>
    <t>Brian Boru</t>
  </si>
  <si>
    <t xml:space="preserve">2m3½f </t>
  </si>
  <si>
    <t>Faucets &amp; Rada For Commercial Washrooms Maiden Hurdle</t>
  </si>
  <si>
    <t>Before Midnight</t>
  </si>
  <si>
    <t>Boinville, Mr N de</t>
  </si>
  <si>
    <t>Henderson, N J</t>
  </si>
  <si>
    <t>Maiden Hurdle</t>
  </si>
  <si>
    <t>Mr Macho (IRE)</t>
  </si>
  <si>
    <t>Senior Citizen</t>
  </si>
  <si>
    <t>Tobougg (IRE)</t>
  </si>
  <si>
    <t>Over The Arch (IRE)</t>
  </si>
  <si>
    <t>Glassonbury, Andrew</t>
  </si>
  <si>
    <t>Presenting</t>
  </si>
  <si>
    <t>Troed Y Melin (IRE)</t>
  </si>
  <si>
    <t>Craigsteel</t>
  </si>
  <si>
    <t>Copper Coin</t>
  </si>
  <si>
    <t>Poste, Mr B J</t>
  </si>
  <si>
    <t>Sulamani (IRE)</t>
  </si>
  <si>
    <t>The Boom Is Back (IRE)</t>
  </si>
  <si>
    <t>Publisher (USA)</t>
  </si>
  <si>
    <t>Enrichissant (FR)</t>
  </si>
  <si>
    <t>Coleman, A</t>
  </si>
  <si>
    <t>Bridgwater, D G</t>
  </si>
  <si>
    <t>Speedmaster (GER)</t>
  </si>
  <si>
    <t>Dancing Grey</t>
  </si>
  <si>
    <t>Noonan, Mr D G</t>
  </si>
  <si>
    <t>Haywood, Miss G G</t>
  </si>
  <si>
    <t>Dream Eater (IRE)</t>
  </si>
  <si>
    <t>Dr Wells</t>
  </si>
  <si>
    <t>Dr Massini (IRE)</t>
  </si>
  <si>
    <t>Getaway Trump (IRE)</t>
  </si>
  <si>
    <t>Nicholls, P F</t>
  </si>
  <si>
    <t>London Grammar (IRE)</t>
  </si>
  <si>
    <t>Bellamy, Mr T</t>
  </si>
  <si>
    <t>Smith, R J</t>
  </si>
  <si>
    <t>Sir Prancealot (IRE)</t>
  </si>
  <si>
    <t>Gaelic Poet (IRE)</t>
  </si>
  <si>
    <t>Johns, Mr A</t>
  </si>
  <si>
    <t>Vaughan, Tim</t>
  </si>
  <si>
    <t>Tea Time On Mars</t>
  </si>
  <si>
    <t>Gardner, Mrs S</t>
  </si>
  <si>
    <t>Schiaparelli (GER)</t>
  </si>
  <si>
    <t>Clondaw Ace (IRE)</t>
  </si>
  <si>
    <t>Some Operator (IRE)</t>
  </si>
  <si>
    <t>Book Now For New Years Day Handicap</t>
  </si>
  <si>
    <t>Flower Power</t>
  </si>
  <si>
    <t>Coyle, Tony</t>
  </si>
  <si>
    <t>Bollin Eric</t>
  </si>
  <si>
    <t>Helioblu Bareliere (FR)</t>
  </si>
  <si>
    <t>Heliostatic (IRE)</t>
  </si>
  <si>
    <t>Donnachies Girl (IRE)</t>
  </si>
  <si>
    <t>Scott, Rowan</t>
  </si>
  <si>
    <t>Whillans, A C</t>
  </si>
  <si>
    <t>Manduro (GER)</t>
  </si>
  <si>
    <t>Only Orsenfoolsies</t>
  </si>
  <si>
    <t>Hammond, Micky</t>
  </si>
  <si>
    <t>Trade Fair</t>
  </si>
  <si>
    <t>Richard Strauss (IRE)</t>
  </si>
  <si>
    <t>Kheleyf (USA)</t>
  </si>
  <si>
    <t>Betancourt (IRE)</t>
  </si>
  <si>
    <t>Keniry, L P</t>
  </si>
  <si>
    <t>Keniry, Stef</t>
  </si>
  <si>
    <t>Refuse To Bend (IRE)</t>
  </si>
  <si>
    <t>Serenity Now (IRE)</t>
  </si>
  <si>
    <t>Clifton, Izzy</t>
  </si>
  <si>
    <t>Ellison, B</t>
  </si>
  <si>
    <t>Key Of Luck (USA)</t>
  </si>
  <si>
    <t>Alexis Carrington (IRE)</t>
  </si>
  <si>
    <t>Mastercraftsman (IRE)</t>
  </si>
  <si>
    <t>Dew Pond</t>
  </si>
  <si>
    <t>Motivator</t>
  </si>
  <si>
    <t>Valkenburg</t>
  </si>
  <si>
    <t>Dutch Art</t>
  </si>
  <si>
    <t>Point Of Honour (IRE)</t>
  </si>
  <si>
    <t>Lope De Vega (IRE)</t>
  </si>
  <si>
    <t>Das Kapital</t>
  </si>
  <si>
    <t>Egan, John</t>
  </si>
  <si>
    <t>Berry, John</t>
  </si>
  <si>
    <t>Cityscape</t>
  </si>
  <si>
    <t>Elite Icon</t>
  </si>
  <si>
    <t>Goldie, J S</t>
  </si>
  <si>
    <t>Sixties Icon</t>
  </si>
  <si>
    <t>Strikemaster (IRE)</t>
  </si>
  <si>
    <t>ONeill, K T</t>
  </si>
  <si>
    <t>James, L R</t>
  </si>
  <si>
    <t>Xaar</t>
  </si>
  <si>
    <t xml:space="preserve">2m7f </t>
  </si>
  <si>
    <t>starsports.bet Handicap Hurdle</t>
  </si>
  <si>
    <t>Outrageous Romana (IRE)</t>
  </si>
  <si>
    <t>Austin, Mr E</t>
  </si>
  <si>
    <t>Mahler</t>
  </si>
  <si>
    <t>Flying Verse</t>
  </si>
  <si>
    <t>Dennis, David</t>
  </si>
  <si>
    <t>His Dream (IRE)</t>
  </si>
  <si>
    <t>Captain Simon (IRE)</t>
  </si>
  <si>
    <t>Tailor Tom (IRE)</t>
  </si>
  <si>
    <t>Fruits Of Love (USA)</t>
  </si>
  <si>
    <t>Perfect Poison (IRE)</t>
  </si>
  <si>
    <t>Gillard, Mr T</t>
  </si>
  <si>
    <t>Mullaghboy (IRE)</t>
  </si>
  <si>
    <t>Armson, Mr P</t>
  </si>
  <si>
    <t>Conway, Sean</t>
  </si>
  <si>
    <t>Beneficial</t>
  </si>
  <si>
    <t>Oregon Gold (FR)</t>
  </si>
  <si>
    <t>Brooke, Henry</t>
  </si>
  <si>
    <t>Kent, Nick</t>
  </si>
  <si>
    <t>Confuchias</t>
  </si>
  <si>
    <t>Turtle Cask (IRE)</t>
  </si>
  <si>
    <t>Day, Mr R D</t>
  </si>
  <si>
    <t>Sowersby, M E</t>
  </si>
  <si>
    <t>Turtle Island (IRE)</t>
  </si>
  <si>
    <t>The Lion Man (IRE)</t>
  </si>
  <si>
    <t>Murtagh, Mr L A</t>
  </si>
  <si>
    <t>Let The Lion Roar</t>
  </si>
  <si>
    <t>El Scorpio (IRE)</t>
  </si>
  <si>
    <t>How Much Is Enough (IRE)</t>
  </si>
  <si>
    <t>Phelan, T J</t>
  </si>
  <si>
    <t>Barclay, Stella</t>
  </si>
  <si>
    <t>Moon Ballet (IRE)</t>
  </si>
  <si>
    <t xml:space="preserve">3m </t>
  </si>
  <si>
    <t>myracing.com Free Tips Every Day Confined Handicap Hurdle</t>
  </si>
  <si>
    <t>Tea Time Fred</t>
  </si>
  <si>
    <t>Gardner, Miss L</t>
  </si>
  <si>
    <t>With Pleasure</t>
  </si>
  <si>
    <t>Flint, J L</t>
  </si>
  <si>
    <t>Transpennine Star</t>
  </si>
  <si>
    <t>Mount Nelson</t>
  </si>
  <si>
    <t>Western Wave (FR)</t>
  </si>
  <si>
    <t>George, T R</t>
  </si>
  <si>
    <t>Braventara</t>
  </si>
  <si>
    <t>The Brothers (IRE)</t>
  </si>
  <si>
    <t>Solstice Star</t>
  </si>
  <si>
    <t>Keighley, M</t>
  </si>
  <si>
    <t xml:space="preserve">6f </t>
  </si>
  <si>
    <t>Racing UK Extra On racinguk.com Handicap</t>
  </si>
  <si>
    <t>Yes You (IRE)</t>
  </si>
  <si>
    <t>Jardine, I</t>
  </si>
  <si>
    <t>Choisir (AUS)</t>
  </si>
  <si>
    <t>Russian Realm</t>
  </si>
  <si>
    <t>Dansili</t>
  </si>
  <si>
    <t>Buccaneers Vault (IRE)</t>
  </si>
  <si>
    <t>Aussie Rules (USA)</t>
  </si>
  <si>
    <t>Van Gerwen</t>
  </si>
  <si>
    <t>Eyre, J L</t>
  </si>
  <si>
    <t>Bahamian Bounty</t>
  </si>
  <si>
    <t>Airglow (IRE)</t>
  </si>
  <si>
    <t>Bossipop</t>
  </si>
  <si>
    <t>Assertive</t>
  </si>
  <si>
    <t>Highland Acclaim (IRE)</t>
  </si>
  <si>
    <t>Handsome Dude</t>
  </si>
  <si>
    <t>Barron, T D</t>
  </si>
  <si>
    <t>Guardia Svizzera (IRE)</t>
  </si>
  <si>
    <t>Holy Roman Emperor (IRE)</t>
  </si>
  <si>
    <t>Indian Pursuit (IRE)</t>
  </si>
  <si>
    <t>Compton Place</t>
  </si>
  <si>
    <t>Lucky Beggar (IRE)</t>
  </si>
  <si>
    <t>Griffiths, D C</t>
  </si>
  <si>
    <t>Verglas (IRE)</t>
  </si>
  <si>
    <t>Requinto Dawn (IRE)</t>
  </si>
  <si>
    <t xml:space="preserve">2m1½f </t>
  </si>
  <si>
    <t>Oliver Greenall Racing Handicap Chase</t>
  </si>
  <si>
    <t>My Renaissance</t>
  </si>
  <si>
    <t>England, Mr J</t>
  </si>
  <si>
    <t>England, Sam</t>
  </si>
  <si>
    <t>Medicean</t>
  </si>
  <si>
    <t>Handicap Chase</t>
  </si>
  <si>
    <t>Diamond Rock</t>
  </si>
  <si>
    <t>Royal Act</t>
  </si>
  <si>
    <t>Davies, Miss Sarah-Jayne</t>
  </si>
  <si>
    <t>Royal Anthem (USA)</t>
  </si>
  <si>
    <t>North West Wind</t>
  </si>
  <si>
    <t>Williams, Evan</t>
  </si>
  <si>
    <t>Shirocco (GER)</t>
  </si>
  <si>
    <t>Seven Devils (IRE)</t>
  </si>
  <si>
    <t>Fox, Mr D R</t>
  </si>
  <si>
    <t>Russell, Miss Lucinda V</t>
  </si>
  <si>
    <t>Definite Article</t>
  </si>
  <si>
    <t>Bally Lagan (IRE)</t>
  </si>
  <si>
    <t>Glance Back</t>
  </si>
  <si>
    <t>Bargary, J P</t>
  </si>
  <si>
    <t>Baker, Miss E J</t>
  </si>
  <si>
    <t>Centreofexcellence (IRE)</t>
  </si>
  <si>
    <t>Kendrick, Mr M J P</t>
  </si>
  <si>
    <t>Notonebuttwo (IRE)</t>
  </si>
  <si>
    <t>Yeoman, Mr K</t>
  </si>
  <si>
    <t>Dushyantor (USA)</t>
  </si>
  <si>
    <t>Roxyfet (FR)</t>
  </si>
  <si>
    <t>OToole, Mr F</t>
  </si>
  <si>
    <t>Califet (FR)</t>
  </si>
  <si>
    <t>Class 3</t>
  </si>
  <si>
    <t>Follow myracingtips On Twitter Beginners Chase</t>
  </si>
  <si>
    <t>The Worlds End (IRE)</t>
  </si>
  <si>
    <t>Beginners Chase</t>
  </si>
  <si>
    <t>Now Mcginty (IRE)</t>
  </si>
  <si>
    <t>Edmunds, Stuart</t>
  </si>
  <si>
    <t>Merry Milan (IRE)</t>
  </si>
  <si>
    <t>Martin, Miss Nicky</t>
  </si>
  <si>
    <t>Terry The Fish (IRE)</t>
  </si>
  <si>
    <t>Amour Dor</t>
  </si>
  <si>
    <t>Winged Love (IRE)</t>
  </si>
  <si>
    <t>Againn Dul Aghaidh</t>
  </si>
  <si>
    <t>Jones, A E</t>
  </si>
  <si>
    <t>Jump Season Starts 23rd November Handicap (Div 1)</t>
  </si>
  <si>
    <t>Tellovoi (IRE)</t>
  </si>
  <si>
    <t>Indian Haven</t>
  </si>
  <si>
    <t>Its A Wish</t>
  </si>
  <si>
    <t>Channon, M R</t>
  </si>
  <si>
    <t>Coiste BoDhar (IRE)</t>
  </si>
  <si>
    <t>Camacho</t>
  </si>
  <si>
    <t>Spirit of Zebedee (IRE)</t>
  </si>
  <si>
    <t>Compton River</t>
  </si>
  <si>
    <t>Russell, Harry</t>
  </si>
  <si>
    <t>Evanescent (IRE)</t>
  </si>
  <si>
    <t>Aspell, P</t>
  </si>
  <si>
    <t>Elusive City (USA)</t>
  </si>
  <si>
    <t>Dawn Breaking</t>
  </si>
  <si>
    <t>Firebreak</t>
  </si>
  <si>
    <t>Cupids Arrow (IRE)</t>
  </si>
  <si>
    <t>Majestic Missile (IRE)</t>
  </si>
  <si>
    <t>Jazz Legend (USA)</t>
  </si>
  <si>
    <t>Rowland, Miss M E</t>
  </si>
  <si>
    <t>Scat Daddy (USA)</t>
  </si>
  <si>
    <t>Essential</t>
  </si>
  <si>
    <t>Williams, Olly</t>
  </si>
  <si>
    <t>Pivotal</t>
  </si>
  <si>
    <t>Astraea</t>
  </si>
  <si>
    <t>North Road Revue</t>
  </si>
  <si>
    <t>Dick Turpin (IRE)</t>
  </si>
  <si>
    <t>Davies Partnership Handicap Hurdle</t>
  </si>
  <si>
    <t>Soiesauvage (FR)</t>
  </si>
  <si>
    <t>Leech, Mrs S</t>
  </si>
  <si>
    <t>Lauro (GER)</t>
  </si>
  <si>
    <t>Chebsey Beau</t>
  </si>
  <si>
    <t>King, Connor</t>
  </si>
  <si>
    <t>Multiplex</t>
  </si>
  <si>
    <t>Free Range (IRE)</t>
  </si>
  <si>
    <t>Coltherd, Mr S W</t>
  </si>
  <si>
    <t>Subtle Power (IRE)</t>
  </si>
  <si>
    <t>Yorgonnahearmeroar (IRE)</t>
  </si>
  <si>
    <t>McGrath, Jeremiah</t>
  </si>
  <si>
    <t>Volt Face (FR)</t>
  </si>
  <si>
    <t>Kapgarde (FR)</t>
  </si>
  <si>
    <t>Black Buble (FR)</t>
  </si>
  <si>
    <t>Carroll, A W</t>
  </si>
  <si>
    <t>Valanour (IRE)</t>
  </si>
  <si>
    <t>Cousin Oscar (IRE)</t>
  </si>
  <si>
    <t>Lissycasey (IRE)</t>
  </si>
  <si>
    <t>Lewis, Mrs S W</t>
  </si>
  <si>
    <t>Rule Of Law (USA)</t>
  </si>
  <si>
    <t>Shadow Sadness (GER)</t>
  </si>
  <si>
    <t>Kennedy, W T</t>
  </si>
  <si>
    <t>Greenall, Oliver</t>
  </si>
  <si>
    <t>Soldier Hollow</t>
  </si>
  <si>
    <t>Aliandy (IRE)</t>
  </si>
  <si>
    <t>Hamill, Mikey</t>
  </si>
  <si>
    <t>Erick Le Rouge (FR)</t>
  </si>
  <si>
    <t>Williams, Mr C</t>
  </si>
  <si>
    <t>Gentlewave (IRE)</t>
  </si>
  <si>
    <t>Dalasiri (IRE)</t>
  </si>
  <si>
    <t>Farrelly, Johnny</t>
  </si>
  <si>
    <t>Dylan Thomas (IRE)</t>
  </si>
  <si>
    <t>Hastrubal (FR)</t>
  </si>
  <si>
    <t>Tinkler, Andrew</t>
  </si>
  <si>
    <t>Daly, H D</t>
  </si>
  <si>
    <t>Discover Dauteuil (FR)</t>
  </si>
  <si>
    <t>Man Of The North</t>
  </si>
  <si>
    <t>Bannister, Mr H A A</t>
  </si>
  <si>
    <t>And Beyond (IRE)</t>
  </si>
  <si>
    <t>myracing.com For Daily Tips Handicap Hurdle</t>
  </si>
  <si>
    <t>Gaelic Flow</t>
  </si>
  <si>
    <t>Down, C J</t>
  </si>
  <si>
    <t>With The Flow (USA)</t>
  </si>
  <si>
    <t>Shanksforamillion</t>
  </si>
  <si>
    <t>Patrick, Mr Richard</t>
  </si>
  <si>
    <t>Hamer, Mrs D A</t>
  </si>
  <si>
    <t>Needle Gun (IRE)</t>
  </si>
  <si>
    <t>Zillion (IRE)</t>
  </si>
  <si>
    <t>Pink Eyed Pedro</t>
  </si>
  <si>
    <t>Brace, D</t>
  </si>
  <si>
    <t>Heluvagood</t>
  </si>
  <si>
    <t>Helissio (FR)</t>
  </si>
  <si>
    <t>Out For Justice (IRE)</t>
  </si>
  <si>
    <t>Price, Katy</t>
  </si>
  <si>
    <t>Aquarian (IRE)</t>
  </si>
  <si>
    <t>ONeill, John</t>
  </si>
  <si>
    <t>Rock Of Gibraltar (IRE)</t>
  </si>
  <si>
    <t>Field Exhibition (IRE)</t>
  </si>
  <si>
    <t>Great Exhibition (USA)</t>
  </si>
  <si>
    <t>Scrupuleux (FR)</t>
  </si>
  <si>
    <t>Laveron</t>
  </si>
  <si>
    <t>Micras</t>
  </si>
  <si>
    <t>Sheppard, Mr Stan</t>
  </si>
  <si>
    <t>Grams And Ounces</t>
  </si>
  <si>
    <t>Heard, Liam</t>
  </si>
  <si>
    <t>Harris, Miss G</t>
  </si>
  <si>
    <t>Royal Applause</t>
  </si>
  <si>
    <t>Braw Angus</t>
  </si>
  <si>
    <t>Alflora (IRE)</t>
  </si>
  <si>
    <t>Franz Klammer</t>
  </si>
  <si>
    <t>Hammond, Mr C</t>
  </si>
  <si>
    <t>Pritchard, P A</t>
  </si>
  <si>
    <t>Tikken Away (IRE)</t>
  </si>
  <si>
    <t>Walford, Robert</t>
  </si>
  <si>
    <t>Veiled Secret (IRE)</t>
  </si>
  <si>
    <t>Teofilo (IRE)</t>
  </si>
  <si>
    <t>Thomas Crown (IRE)</t>
  </si>
  <si>
    <t>Faulkner, Ms D C</t>
  </si>
  <si>
    <t>Ivanhoe</t>
  </si>
  <si>
    <t>Grant, Mark</t>
  </si>
  <si>
    <t>Blanshard, M</t>
  </si>
  <si>
    <t>Haafhd</t>
  </si>
  <si>
    <t>Armorous</t>
  </si>
  <si>
    <t>Weston, T H</t>
  </si>
  <si>
    <t>Generous (IRE)</t>
  </si>
  <si>
    <t>Jump Season Starts 23rd November Handicap (Div 2)</t>
  </si>
  <si>
    <t>Imperial Legend (IRE)</t>
  </si>
  <si>
    <t>Brown, A D</t>
  </si>
  <si>
    <t>Mujadil (USA)</t>
  </si>
  <si>
    <t>Ingleby Molly (IRE)</t>
  </si>
  <si>
    <t>Bee Machine (IRE)</t>
  </si>
  <si>
    <t>Mathers, Patrick</t>
  </si>
  <si>
    <t>Carroll, D</t>
  </si>
  <si>
    <t>Footstepsinthesand</t>
  </si>
  <si>
    <t>Clergyman</t>
  </si>
  <si>
    <t>Bastiman, Rebecca</t>
  </si>
  <si>
    <t>Cape Hill Cotter (FR)</t>
  </si>
  <si>
    <t>Duffield, Mrs A</t>
  </si>
  <si>
    <t>Dabirsim (FR)</t>
  </si>
  <si>
    <t>Cardaw Lily (IRE)</t>
  </si>
  <si>
    <t>Lawman (FR)</t>
  </si>
  <si>
    <t>Perfect Words (IRE)</t>
  </si>
  <si>
    <t>Thousand Words</t>
  </si>
  <si>
    <t>Ticks The Boxes (IRE)</t>
  </si>
  <si>
    <t>Wainwright, J S</t>
  </si>
  <si>
    <t>Fast Company (IRE)</t>
  </si>
  <si>
    <t>Moremoneymoreparty (IRE)</t>
  </si>
  <si>
    <t>Jones, Mr A T</t>
  </si>
  <si>
    <t>Keightley, S L</t>
  </si>
  <si>
    <t>Going Native</t>
  </si>
  <si>
    <t>Speightstown (USA)</t>
  </si>
  <si>
    <t>Isabella Ruby</t>
  </si>
  <si>
    <t>Power</t>
  </si>
  <si>
    <t>Sirius Move</t>
  </si>
  <si>
    <t>Monsieur Bond (IRE)</t>
  </si>
  <si>
    <t>4-6yo</t>
  </si>
  <si>
    <t>starsports.bet Standard Open NH Flat Race</t>
  </si>
  <si>
    <t>Mint Gold (IRE)</t>
  </si>
  <si>
    <t>NH Flat</t>
  </si>
  <si>
    <t>Telart (FR)</t>
  </si>
  <si>
    <t>Montmartre (FR)</t>
  </si>
  <si>
    <t>Jimmy The Digger</t>
  </si>
  <si>
    <t>Our Rockstar (IRE)</t>
  </si>
  <si>
    <t>Cawley, A P</t>
  </si>
  <si>
    <t>Loughnane, Daniel Mark</t>
  </si>
  <si>
    <t>Armattiekan (IRE)</t>
  </si>
  <si>
    <t>Arakan (USA)</t>
  </si>
  <si>
    <t>Heresthething (IRE)</t>
  </si>
  <si>
    <t>Footloose</t>
  </si>
  <si>
    <t>Snowden, Jamie</t>
  </si>
  <si>
    <t>Weapons Out (FR)</t>
  </si>
  <si>
    <t>Whittington, H</t>
  </si>
  <si>
    <t>Brave Mansonnien (FR)</t>
  </si>
  <si>
    <t>Epalo De La Thinte (FR)</t>
  </si>
  <si>
    <t>Russell, D N</t>
  </si>
  <si>
    <t>Doyle, P M J</t>
  </si>
  <si>
    <t>Anzillero (GER)</t>
  </si>
  <si>
    <t>Apple Mack</t>
  </si>
  <si>
    <t>Nolan, Mr M G</t>
  </si>
  <si>
    <t>Mitford-Slade, R</t>
  </si>
  <si>
    <t>Apple Tree (FR)</t>
  </si>
  <si>
    <t>Present Chief (IRE)</t>
  </si>
  <si>
    <t>OLeary, Ronald</t>
  </si>
  <si>
    <t>myracing.com Free Bets And Tips Standard NH Flat Race (Conditional/Amateur)</t>
  </si>
  <si>
    <t>Westbury (IRE)</t>
  </si>
  <si>
    <t>Beswick, Mr H</t>
  </si>
  <si>
    <t>Doctor Dex (IRE)</t>
  </si>
  <si>
    <t>George, Mr N</t>
  </si>
  <si>
    <t>Heros Creek (IRE)</t>
  </si>
  <si>
    <t>Rid, Aaron</t>
  </si>
  <si>
    <t>Gibb Hill</t>
  </si>
  <si>
    <t>Frozen Fire (GER)</t>
  </si>
  <si>
    <t>Lemonade Drinker</t>
  </si>
  <si>
    <t>Donovan, Philip</t>
  </si>
  <si>
    <t>Hawker, Michael</t>
  </si>
  <si>
    <t>Eason (FR)</t>
  </si>
  <si>
    <t>Coastal Path</t>
  </si>
  <si>
    <t>Westerly Wind (IRE)</t>
  </si>
  <si>
    <t>Norwegian Woods (IRE)</t>
  </si>
  <si>
    <t>Arcadio (GER)</t>
  </si>
  <si>
    <t>Phoenix Song</t>
  </si>
  <si>
    <t>Nailor, Mr J</t>
  </si>
  <si>
    <t>ONeill, J G</t>
  </si>
  <si>
    <t>Phoenix Reach (IRE)</t>
  </si>
  <si>
    <t>Standard</t>
  </si>
  <si>
    <t>All Weather</t>
  </si>
  <si>
    <t>Betway Casino Handicap</t>
  </si>
  <si>
    <t>Saumur</t>
  </si>
  <si>
    <t>Watson, Jason</t>
  </si>
  <si>
    <t>Coakley, D J</t>
  </si>
  <si>
    <t>Mawatheeq (USA)</t>
  </si>
  <si>
    <t>Enmeshing</t>
  </si>
  <si>
    <t>Ryan, Rossa</t>
  </si>
  <si>
    <t>Dunn, Mrs Alex</t>
  </si>
  <si>
    <t>Blue Reflection</t>
  </si>
  <si>
    <t>Wood, George</t>
  </si>
  <si>
    <t>Fanshawe, J R</t>
  </si>
  <si>
    <t>Ravens Raft (IRE)</t>
  </si>
  <si>
    <t>Greatrex, Edward</t>
  </si>
  <si>
    <t>Loughnane, David</t>
  </si>
  <si>
    <t>Ravens Pass (USA)</t>
  </si>
  <si>
    <t>Arabic Culture (USA)</t>
  </si>
  <si>
    <t>Currie, Nicola</t>
  </si>
  <si>
    <t>Osborne, J A</t>
  </si>
  <si>
    <t>Lonhro (AUS)</t>
  </si>
  <si>
    <t>Lets Be Happy (IRE)</t>
  </si>
  <si>
    <t>Marquand, Tom</t>
  </si>
  <si>
    <t>Vivernus (USA)</t>
  </si>
  <si>
    <t>Nicholls, Adrian</t>
  </si>
  <si>
    <t>Street Cry (IRE)</t>
  </si>
  <si>
    <t>Buckland Boy (IRE)</t>
  </si>
  <si>
    <t>Donohoe, Stephen</t>
  </si>
  <si>
    <t>Fellowes, Charlie</t>
  </si>
  <si>
    <t>Bated Breath</t>
  </si>
  <si>
    <t>Verdigris (IRE)</t>
  </si>
  <si>
    <t>Crouch, Hector</t>
  </si>
  <si>
    <t>Cox, C G</t>
  </si>
  <si>
    <t>Intense Focus (USA)</t>
  </si>
  <si>
    <t>Warofindependence (USA)</t>
  </si>
  <si>
    <t>Leahy, Kate</t>
  </si>
  <si>
    <t>War Front (USA)</t>
  </si>
  <si>
    <t>Show Of Force</t>
  </si>
  <si>
    <t>Hornby, Rob</t>
  </si>
  <si>
    <t>Portman, J G</t>
  </si>
  <si>
    <t>Lethal Force (IRE)</t>
  </si>
  <si>
    <t>Roc Astrale (IRE)</t>
  </si>
  <si>
    <t>Morris, Luke</t>
  </si>
  <si>
    <t>McEntee, P S</t>
  </si>
  <si>
    <t xml:space="preserve">1m1½f </t>
  </si>
  <si>
    <t>Betway Handicap</t>
  </si>
  <si>
    <t>Decoration Of War (IRE)</t>
  </si>
  <si>
    <t>Dwyer, Martin</t>
  </si>
  <si>
    <t>Gansera-Leveque, Mrs Ilka</t>
  </si>
  <si>
    <t>Declaration Of War (USA)</t>
  </si>
  <si>
    <t>Liberty Lass (USA)</t>
  </si>
  <si>
    <t>Mullins, Emmet</t>
  </si>
  <si>
    <t>Hat Trick (JPN)</t>
  </si>
  <si>
    <t>Keswick</t>
  </si>
  <si>
    <t>Egan, David</t>
  </si>
  <si>
    <t>Main, Mrs H S</t>
  </si>
  <si>
    <t>Star Ascending (IRE)</t>
  </si>
  <si>
    <t>Queally, T P</t>
  </si>
  <si>
    <t>Bombastic (IRE)</t>
  </si>
  <si>
    <t>De Giles, Ed</t>
  </si>
  <si>
    <t>Blistering Bob</t>
  </si>
  <si>
    <t>Winston, Robert</t>
  </si>
  <si>
    <t>Teal, R A</t>
  </si>
  <si>
    <t>Big Bad Bob (IRE)</t>
  </si>
  <si>
    <t>Footsteps Forever (IRE)</t>
  </si>
  <si>
    <t>Norton, Francis</t>
  </si>
  <si>
    <t>Critical Thinking (IRE)</t>
  </si>
  <si>
    <t>Art Connoisseur (IRE)</t>
  </si>
  <si>
    <t>My Heart</t>
  </si>
  <si>
    <t>Mohammed, Ismail</t>
  </si>
  <si>
    <t>Universal (IRE)</t>
  </si>
  <si>
    <t>Jetstream (IRE)</t>
  </si>
  <si>
    <t>Havlin, Robert</t>
  </si>
  <si>
    <t>Lee, Miss Kerry</t>
  </si>
  <si>
    <t>Galileo (IRE)</t>
  </si>
  <si>
    <t>Sheedy</t>
  </si>
  <si>
    <t>Haynes, Joey</t>
  </si>
  <si>
    <t>Sir Percy</t>
  </si>
  <si>
    <t>Universal Command</t>
  </si>
  <si>
    <t>Shoemark, Kieran</t>
  </si>
  <si>
    <t>Charlton, R</t>
  </si>
  <si>
    <t>Delegator</t>
  </si>
  <si>
    <t>Betway Sprint Handicap (Div 1)</t>
  </si>
  <si>
    <t>Secret Potion</t>
  </si>
  <si>
    <t>Downey, R P</t>
  </si>
  <si>
    <t>Harris, R A</t>
  </si>
  <si>
    <t>Stimulation (IRE)</t>
  </si>
  <si>
    <t>Red Stripes (USA)</t>
  </si>
  <si>
    <t>Leroidesanimaux (BRZ)</t>
  </si>
  <si>
    <t>Spennys Lass</t>
  </si>
  <si>
    <t>Doyle, Brett</t>
  </si>
  <si>
    <t>Babyfact</t>
  </si>
  <si>
    <t>Saunders, M S</t>
  </si>
  <si>
    <t>Little Miss Lilly</t>
  </si>
  <si>
    <t>Glass, Miss A</t>
  </si>
  <si>
    <t>Krystallite</t>
  </si>
  <si>
    <t>Teepee Time</t>
  </si>
  <si>
    <t>Coughlan, Laura</t>
  </si>
  <si>
    <t>Mullineaux, M</t>
  </si>
  <si>
    <t>Whispering Soul (IRE)</t>
  </si>
  <si>
    <t>Baugh, B P J</t>
  </si>
  <si>
    <t>Kodina</t>
  </si>
  <si>
    <t>Mangan, Gina</t>
  </si>
  <si>
    <t>Evans, P D</t>
  </si>
  <si>
    <t>Kodiac</t>
  </si>
  <si>
    <t>Barnsdale</t>
  </si>
  <si>
    <t>Ellingworth, Megan</t>
  </si>
  <si>
    <t>Hollinshead, Steph</t>
  </si>
  <si>
    <t>Betway Sprint Handicap (Div 2)</t>
  </si>
  <si>
    <t>Lexington Place</t>
  </si>
  <si>
    <t>Garritty, Jack</t>
  </si>
  <si>
    <t>John Joiner</t>
  </si>
  <si>
    <t>Keenan, Darragh</t>
  </si>
  <si>
    <t>Captain Gerrard (IRE)</t>
  </si>
  <si>
    <t>Midnight Guest (IRE)</t>
  </si>
  <si>
    <t>Margarson, G G</t>
  </si>
  <si>
    <t>Swendab (IRE)</t>
  </si>
  <si>
    <t>Trans Island</t>
  </si>
  <si>
    <t>Compton Poppy</t>
  </si>
  <si>
    <t>Downing, George</t>
  </si>
  <si>
    <t>Cowell, R M H</t>
  </si>
  <si>
    <t>Zipedeedodah (IRE)</t>
  </si>
  <si>
    <t>Noble, Cameron</t>
  </si>
  <si>
    <t>Tuite, Joseph</t>
  </si>
  <si>
    <t>Aragon Knight</t>
  </si>
  <si>
    <t>Dodsworth, Robert</t>
  </si>
  <si>
    <t>Wall, T</t>
  </si>
  <si>
    <t>Hollander</t>
  </si>
  <si>
    <t>Muir, W R</t>
  </si>
  <si>
    <t>Mysterious Glance</t>
  </si>
  <si>
    <t>Hollinshead, Sarah</t>
  </si>
  <si>
    <t>Cacique (IRE)</t>
  </si>
  <si>
    <t>Camino</t>
  </si>
  <si>
    <t>Brown, Andi</t>
  </si>
  <si>
    <t xml:space="preserve">1m6f </t>
  </si>
  <si>
    <t>3yo</t>
  </si>
  <si>
    <t>betyourway At Betway Handicap</t>
  </si>
  <si>
    <t>Contingency Fee</t>
  </si>
  <si>
    <t>Folies Bergeres</t>
  </si>
  <si>
    <t>Champs Elysees</t>
  </si>
  <si>
    <t>Thistimelastyear</t>
  </si>
  <si>
    <t>Woods, Sebastian</t>
  </si>
  <si>
    <t>Guest, Rae</t>
  </si>
  <si>
    <t>Jenny Ren</t>
  </si>
  <si>
    <t>Eden Rose</t>
  </si>
  <si>
    <t>Konigin</t>
  </si>
  <si>
    <t>Cumani, L M</t>
  </si>
  <si>
    <t>Cosmogyral (IRE)</t>
  </si>
  <si>
    <t>Mackay, Nicky</t>
  </si>
  <si>
    <t>Davis, D J S Ffrench</t>
  </si>
  <si>
    <t>Camelot</t>
  </si>
  <si>
    <t>Anna Jammeela</t>
  </si>
  <si>
    <t>Wadham, Mrs L</t>
  </si>
  <si>
    <t>Place Des Vosges (IRE)</t>
  </si>
  <si>
    <t>Berry, F M</t>
  </si>
  <si>
    <t>Menuisier, David</t>
  </si>
  <si>
    <t>Rip Van Winkle (IRE)</t>
  </si>
  <si>
    <t>Safarhi</t>
  </si>
  <si>
    <t>Harley, M</t>
  </si>
  <si>
    <t>Farhh</t>
  </si>
  <si>
    <t>Sincerely Resdev</t>
  </si>
  <si>
    <t>Citta Doro</t>
  </si>
  <si>
    <t>Jones, Liam</t>
  </si>
  <si>
    <t>Unett, J W</t>
  </si>
  <si>
    <t>Thresholdofadream (IRE)</t>
  </si>
  <si>
    <t>Perrett, Mrs A J</t>
  </si>
  <si>
    <t>Ladbrokes Bet 5 Get 20 Fillies Novice Stakes (Plus 10)</t>
  </si>
  <si>
    <t>Coastline (IRE)</t>
  </si>
  <si>
    <t>Tate, James</t>
  </si>
  <si>
    <t>Chasing The Rain</t>
  </si>
  <si>
    <t>Burke, K R</t>
  </si>
  <si>
    <t>City Of Love</t>
  </si>
  <si>
    <t>Suroor, Saeed Bin</t>
  </si>
  <si>
    <t>Rock N Roll Queen</t>
  </si>
  <si>
    <t>Mackie, J</t>
  </si>
  <si>
    <t>Coach House (IRE)</t>
  </si>
  <si>
    <t>Miss Gargar</t>
  </si>
  <si>
    <t>Dunlop, H J L</t>
  </si>
  <si>
    <t>Madame Vitesse (FR)</t>
  </si>
  <si>
    <t>Hamilton, Tony</t>
  </si>
  <si>
    <t>Vertigineux (FR)</t>
  </si>
  <si>
    <t>Dreaming Away (IRE)</t>
  </si>
  <si>
    <t>Crisford, Simon</t>
  </si>
  <si>
    <t>Haze</t>
  </si>
  <si>
    <t>Cole, P F I</t>
  </si>
  <si>
    <t xml:space="preserve">1m½f </t>
  </si>
  <si>
    <t>Ladbrokes Home Of The Odds Boost Nursery Handicap</t>
  </si>
  <si>
    <t>Li Kui</t>
  </si>
  <si>
    <t>Handicap Nursery</t>
  </si>
  <si>
    <t>Reeth (IRE)</t>
  </si>
  <si>
    <t>Gosden, J H M</t>
  </si>
  <si>
    <t>Amorously (IRE)</t>
  </si>
  <si>
    <t>Australia</t>
  </si>
  <si>
    <t>Thierry</t>
  </si>
  <si>
    <t>Finjaan</t>
  </si>
  <si>
    <t>Spirit Kingdom (USA)</t>
  </si>
  <si>
    <t>Animal Kingdom (USA)</t>
  </si>
  <si>
    <t>Avenue Foch</t>
  </si>
  <si>
    <t>Multamis (IRE)</t>
  </si>
  <si>
    <t>Burrows, Owen</t>
  </si>
  <si>
    <t>Coastguard Watch (FR)</t>
  </si>
  <si>
    <t>Kelly, Shane</t>
  </si>
  <si>
    <t>Hughes, Richard</t>
  </si>
  <si>
    <t>Bug Boy (IRE)</t>
  </si>
  <si>
    <t>Lady Wolf</t>
  </si>
  <si>
    <t>Millman, B R</t>
  </si>
  <si>
    <t>Kuroshio (AUS)</t>
  </si>
  <si>
    <t>sunracing.co.uk Novice Stakes</t>
  </si>
  <si>
    <t>Get Back Get Back (IRE)</t>
  </si>
  <si>
    <t>Lord Shanakill (USA)</t>
  </si>
  <si>
    <t>Kings Highway (IRE)</t>
  </si>
  <si>
    <t>Sun Hat (IRE)</t>
  </si>
  <si>
    <t>Scoffsman</t>
  </si>
  <si>
    <t>Bryan, Joshua</t>
  </si>
  <si>
    <t>Frost, Kevin</t>
  </si>
  <si>
    <t>Merweb (IRE)</t>
  </si>
  <si>
    <t>Turn Of Luck (IRE)</t>
  </si>
  <si>
    <t>Lope De Loop (IRE)</t>
  </si>
  <si>
    <t>Sadik, A</t>
  </si>
  <si>
    <t>Escape To The City</t>
  </si>
  <si>
    <t>Lumen</t>
  </si>
  <si>
    <t>McNamara, Adam</t>
  </si>
  <si>
    <t>Irish Charm (FR)</t>
  </si>
  <si>
    <t>Siyouni (FR)</t>
  </si>
  <si>
    <t>Cantiniere (USA)</t>
  </si>
  <si>
    <t>Just Martha</t>
  </si>
  <si>
    <t>Cox, William</t>
  </si>
  <si>
    <t>Sepoy (AUS)</t>
  </si>
  <si>
    <t>Logans Choice</t>
  </si>
  <si>
    <t>Redoutes Choice (AUS)</t>
  </si>
  <si>
    <t xml:space="preserve"> </t>
  </si>
  <si>
    <t>Bold</t>
  </si>
  <si>
    <t>TopRated</t>
  </si>
  <si>
    <t>2 Year Olds</t>
  </si>
  <si>
    <t>Sprints</t>
  </si>
  <si>
    <t>Main</t>
  </si>
  <si>
    <t>DelDupe</t>
  </si>
  <si>
    <t>Sheet1</t>
  </si>
  <si>
    <t>Calculations</t>
  </si>
  <si>
    <t>1225 Catterick</t>
  </si>
  <si>
    <t>1255 Catterick</t>
  </si>
  <si>
    <t>1305 Bangor</t>
  </si>
  <si>
    <t>1310 Chepstow</t>
  </si>
  <si>
    <t>1325 Catterick</t>
  </si>
  <si>
    <t>1335 Bangor</t>
  </si>
  <si>
    <t>1345 Chepstow</t>
  </si>
  <si>
    <t>1400 Catterick</t>
  </si>
  <si>
    <t>1410 Bangor</t>
  </si>
  <si>
    <t>1420 Chepstow</t>
  </si>
  <si>
    <t>1430 Catterick</t>
  </si>
  <si>
    <t>1440 Bangor</t>
  </si>
  <si>
    <t>1450 Chepstow</t>
  </si>
  <si>
    <t>1505 Catterick</t>
  </si>
  <si>
    <t>1515 Bangor</t>
  </si>
  <si>
    <t>1525 Chepstow</t>
  </si>
  <si>
    <t>1535 Catterick</t>
  </si>
  <si>
    <t>1545 Bangor</t>
  </si>
  <si>
    <t>1600 Chepstow</t>
  </si>
  <si>
    <t>1610 Catterick</t>
  </si>
  <si>
    <t>1620 Bangor</t>
  </si>
  <si>
    <t>1630 Chepstow</t>
  </si>
  <si>
    <t>1645 Wolverhampton</t>
  </si>
  <si>
    <t>1715 Wolverhampton</t>
  </si>
  <si>
    <t>1745 Wolverhampton</t>
  </si>
  <si>
    <t>1815 Wolverhampton</t>
  </si>
  <si>
    <t>1845 Wolverhampton</t>
  </si>
  <si>
    <t>1915 Wolverhampton</t>
  </si>
  <si>
    <t>1945 Wolverhampton</t>
  </si>
  <si>
    <t>2015 Wolverhampton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</si>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</sst>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dd/mm/yyyy"/>
    <numFmt numFmtId="166" formatCode="hh:mm:ss"/>
  </numFmts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Avenir Book"/>
    </font>
    <font>
      <b/>
      <sz val="14"/>
      <color theme="1"/>
      <name val="Avenir Book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</fonts>
  <fills count="27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D567"/>
        <bgColor indexed="64"/>
      </patternFill>
    </fill>
    <fill>
      <patternFill patternType="solid">
        <fgColor rgb="FFC8CE71"/>
        <bgColor indexed="64"/>
      </patternFill>
    </fill>
    <fill>
      <patternFill patternType="solid">
        <fgColor rgb="FFE67C73"/>
        <bgColor indexed="64"/>
      </patternFill>
    </fill>
    <fill>
      <patternFill patternType="solid">
        <fgColor rgb="FFF6B56B"/>
        <bgColor indexed="64"/>
      </patternFill>
    </fill>
    <fill>
      <patternFill patternType="solid">
        <fgColor rgb="FFA6C879"/>
        <bgColor indexed="64"/>
      </patternFill>
    </fill>
    <fill>
      <patternFill patternType="solid">
        <fgColor rgb="FFEE9A6F"/>
        <bgColor indexed="64"/>
      </patternFill>
    </fill>
    <fill>
      <patternFill patternType="solid">
        <fgColor rgb="FFF2AA6D"/>
        <bgColor indexed="64"/>
      </patternFill>
    </fill>
    <fill>
      <patternFill patternType="solid">
        <fgColor rgb="FFF3AF6C"/>
        <bgColor indexed="64"/>
      </patternFill>
    </fill>
    <fill>
      <patternFill patternType="solid">
        <fgColor rgb="FFF0A16E"/>
        <bgColor indexed="64"/>
      </patternFill>
    </fill>
    <fill>
      <patternFill patternType="solid">
        <fgColor rgb="FFFCCE68"/>
        <bgColor indexed="64"/>
      </patternFill>
    </fill>
    <fill>
      <patternFill patternType="solid">
        <fgColor rgb="FFF6D868"/>
        <bgColor indexed="64"/>
      </patternFill>
    </fill>
    <fill>
      <patternFill patternType="solid">
        <fgColor rgb="FF89C37F"/>
        <bgColor indexed="64"/>
      </patternFill>
    </fill>
    <fill>
      <patternFill patternType="solid">
        <fgColor rgb="FFC5CF72"/>
        <bgColor indexed="64"/>
      </patternFill>
    </fill>
    <fill>
      <patternFill patternType="solid">
        <fgColor rgb="FFEE9B6F"/>
        <bgColor indexed="64"/>
      </patternFill>
    </fill>
    <fill>
      <patternFill patternType="solid">
        <fgColor rgb="FFDFD46C"/>
        <bgColor indexed="64"/>
      </patternFill>
    </fill>
    <fill>
      <patternFill patternType="solid">
        <fgColor rgb="FF57BB8A"/>
        <bgColor indexed="64"/>
      </patternFill>
    </fill>
    <fill>
      <patternFill patternType="solid">
        <fgColor rgb="FFF6D568"/>
        <bgColor indexed="64"/>
      </patternFill>
    </fill>
    <fill>
      <patternFill patternType="solid">
        <fgColor rgb="FFEFD469"/>
        <bgColor indexed="64"/>
      </patternFill>
    </fill>
    <fill>
      <patternFill patternType="solid">
        <fgColor rgb="FFF7D867"/>
        <bgColor indexed="64"/>
      </patternFill>
    </fill>
    <fill>
      <patternFill patternType="solid">
        <fgColor rgb="FFF5D868"/>
        <bgColor indexed="64"/>
      </patternFill>
    </fill>
    <fill>
      <patternFill patternType="solid">
        <fgColor rgb="FF6EC085"/>
        <bgColor indexed="64"/>
      </patternFill>
    </fill>
    <fill>
      <patternFill patternType="solid">
        <fgColor rgb="FFDED16D"/>
        <bgColor indexed="64"/>
      </patternFill>
    </fill>
    <fill>
      <patternFill patternType="solid">
        <fgColor rgb="FFEED469"/>
        <bgColor indexed="64"/>
      </patternFill>
    </fill>
    <fill>
      <patternFill patternType="solid">
        <fgColor rgb="FFF2D468"/>
        <bgColor indexed="64"/>
      </patternFill>
    </fill>
    <fill>
      <patternFill patternType="solid">
        <fgColor rgb="FFF2A76D"/>
        <bgColor indexed="64"/>
      </patternFill>
    </fill>
    <fill>
      <patternFill patternType="solid">
        <fgColor rgb="FFFAC469"/>
        <bgColor indexed="64"/>
      </patternFill>
    </fill>
    <fill>
      <patternFill patternType="solid">
        <fgColor rgb="FFFFD666"/>
        <bgColor indexed="64"/>
      </patternFill>
    </fill>
    <fill>
      <patternFill patternType="solid">
        <fgColor rgb="FFEC9370"/>
        <bgColor indexed="64"/>
      </patternFill>
    </fill>
    <fill>
      <patternFill patternType="solid">
        <fgColor rgb="FFF0A26E"/>
        <bgColor indexed="64"/>
      </patternFill>
    </fill>
    <fill>
      <patternFill patternType="solid">
        <fgColor rgb="FFF5B36C"/>
        <bgColor indexed="64"/>
      </patternFill>
    </fill>
    <fill>
      <patternFill patternType="solid">
        <fgColor rgb="FFF8D867"/>
        <bgColor indexed="64"/>
      </patternFill>
    </fill>
    <fill>
      <patternFill patternType="solid">
        <fgColor rgb="FFF1A56E"/>
        <bgColor indexed="64"/>
      </patternFill>
    </fill>
    <fill>
      <patternFill patternType="solid">
        <fgColor rgb="FFF9C569"/>
        <bgColor indexed="64"/>
      </patternFill>
    </fill>
    <fill>
      <patternFill patternType="solid">
        <fgColor rgb="FFE6D26B"/>
        <bgColor indexed="64"/>
      </patternFill>
    </fill>
    <fill>
      <patternFill patternType="solid">
        <fgColor rgb="FFFBCA68"/>
        <bgColor indexed="64"/>
      </patternFill>
    </fill>
    <fill>
      <patternFill patternType="solid">
        <fgColor rgb="FFF1A46E"/>
        <bgColor indexed="64"/>
      </patternFill>
    </fill>
    <fill>
      <patternFill patternType="solid">
        <fgColor rgb="FF6EBF85"/>
        <bgColor indexed="64"/>
      </patternFill>
    </fill>
    <fill>
      <patternFill patternType="solid">
        <fgColor rgb="FFABC978"/>
        <bgColor indexed="64"/>
      </patternFill>
    </fill>
    <fill>
      <patternFill patternType="solid">
        <fgColor rgb="FFB5CC75"/>
        <bgColor indexed="64"/>
      </patternFill>
    </fill>
    <fill>
      <patternFill patternType="solid">
        <fgColor rgb="FFFAC86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AD071"/>
        <bgColor indexed="64"/>
      </patternFill>
    </fill>
    <fill>
      <patternFill patternType="solid">
        <fgColor rgb="FFE8D36A"/>
        <bgColor indexed="64"/>
      </patternFill>
    </fill>
    <fill>
      <patternFill patternType="solid">
        <fgColor rgb="FFE7D26B"/>
        <bgColor indexed="64"/>
      </patternFill>
    </fill>
    <fill>
      <patternFill patternType="solid">
        <fgColor rgb="FFE2D26C"/>
        <bgColor indexed="64"/>
      </patternFill>
    </fill>
    <fill>
      <patternFill patternType="solid">
        <fgColor rgb="FFFED267"/>
        <bgColor indexed="64"/>
      </patternFill>
    </fill>
    <fill>
      <patternFill patternType="solid">
        <fgColor rgb="FFF0D469"/>
        <bgColor indexed="64"/>
      </patternFill>
    </fill>
    <fill>
      <patternFill patternType="solid">
        <fgColor rgb="FFD7D06E"/>
        <bgColor indexed="64"/>
      </patternFill>
    </fill>
    <fill>
      <patternFill patternType="solid">
        <fgColor rgb="FFEFD769"/>
        <bgColor indexed="64"/>
      </patternFill>
    </fill>
    <fill>
      <patternFill patternType="solid">
        <fgColor rgb="FFE2D46C"/>
        <bgColor indexed="64"/>
      </patternFill>
    </fill>
    <fill>
      <patternFill patternType="solid">
        <fgColor rgb="FFF3D768"/>
        <bgColor indexed="64"/>
      </patternFill>
    </fill>
    <fill>
      <patternFill patternType="solid">
        <fgColor rgb="FFEDD669"/>
        <bgColor indexed="64"/>
      </patternFill>
    </fill>
    <fill>
      <patternFill patternType="solid">
        <fgColor rgb="FFCACE71"/>
        <bgColor indexed="64"/>
      </patternFill>
    </fill>
    <fill>
      <patternFill patternType="solid">
        <fgColor rgb="FFAAC978"/>
        <bgColor indexed="64"/>
      </patternFill>
    </fill>
    <fill>
      <patternFill patternType="solid">
        <fgColor rgb="FFEBD36A"/>
        <bgColor indexed="64"/>
      </patternFill>
    </fill>
    <fill>
      <patternFill patternType="solid">
        <fgColor rgb="FFC9CE71"/>
        <bgColor indexed="64"/>
      </patternFill>
    </fill>
    <fill>
      <patternFill patternType="solid">
        <fgColor rgb="FFF4D768"/>
        <bgColor indexed="64"/>
      </patternFill>
    </fill>
    <fill>
      <patternFill patternType="solid">
        <fgColor rgb="FFE7D56B"/>
        <bgColor indexed="64"/>
      </patternFill>
    </fill>
    <fill>
      <patternFill patternType="solid">
        <fgColor rgb="FFEAD66A"/>
        <bgColor indexed="64"/>
      </patternFill>
    </fill>
    <fill>
      <patternFill patternType="solid">
        <fgColor rgb="FFF2D768"/>
        <bgColor indexed="64"/>
      </patternFill>
    </fill>
    <fill>
      <patternFill patternType="solid">
        <fgColor rgb="FFBDCE74"/>
        <bgColor indexed="64"/>
      </patternFill>
    </fill>
    <fill>
      <patternFill patternType="solid">
        <fgColor rgb="FFB9CB75"/>
        <bgColor indexed="64"/>
      </patternFill>
    </fill>
    <fill>
      <patternFill patternType="solid">
        <fgColor rgb="FFB3CA76"/>
        <bgColor indexed="64"/>
      </patternFill>
    </fill>
    <fill>
      <patternFill patternType="solid">
        <fgColor rgb="FFD9D06E"/>
        <bgColor indexed="64"/>
      </patternFill>
    </fill>
    <fill>
      <patternFill patternType="solid">
        <fgColor rgb="FFACC977"/>
        <bgColor indexed="64"/>
      </patternFill>
    </fill>
    <fill>
      <patternFill patternType="solid">
        <fgColor rgb="FFE3D46C"/>
        <bgColor indexed="64"/>
      </patternFill>
    </fill>
    <fill>
      <patternFill patternType="solid">
        <fgColor rgb="FFDDD36D"/>
        <bgColor indexed="64"/>
      </patternFill>
    </fill>
    <fill>
      <patternFill patternType="solid">
        <fgColor rgb="FFCBD071"/>
        <bgColor indexed="64"/>
      </patternFill>
    </fill>
    <fill>
      <patternFill patternType="solid">
        <fgColor rgb="FFAACA78"/>
        <bgColor indexed="64"/>
      </patternFill>
    </fill>
    <fill>
      <patternFill patternType="solid">
        <fgColor rgb="FFDED36D"/>
        <bgColor indexed="64"/>
      </patternFill>
    </fill>
    <fill>
      <patternFill patternType="solid">
        <fgColor rgb="FF94C67D"/>
        <bgColor indexed="64"/>
      </patternFill>
    </fill>
    <fill>
      <patternFill patternType="solid">
        <fgColor rgb="FF9BC67B"/>
        <bgColor indexed="64"/>
      </patternFill>
    </fill>
    <fill>
      <patternFill patternType="solid">
        <fgColor rgb="FFACCB77"/>
        <bgColor indexed="64"/>
      </patternFill>
    </fill>
    <fill>
      <patternFill patternType="solid">
        <fgColor rgb="FF9BC87B"/>
        <bgColor indexed="64"/>
      </patternFill>
    </fill>
    <fill>
      <patternFill patternType="solid">
        <fgColor rgb="FFF7B96B"/>
        <bgColor indexed="64"/>
      </patternFill>
    </fill>
    <fill>
      <patternFill patternType="solid">
        <fgColor rgb="FFF8BE6A"/>
        <bgColor indexed="64"/>
      </patternFill>
    </fill>
    <fill>
      <patternFill patternType="solid">
        <fgColor rgb="FFFED467"/>
        <bgColor indexed="64"/>
      </patternFill>
    </fill>
    <fill>
      <patternFill patternType="solid">
        <fgColor rgb="FFED9770"/>
        <bgColor indexed="64"/>
      </patternFill>
    </fill>
    <fill>
      <patternFill patternType="solid">
        <fgColor rgb="FFF2AB6D"/>
        <bgColor indexed="64"/>
      </patternFill>
    </fill>
    <fill>
      <patternFill patternType="solid">
        <fgColor rgb="FFF4B06C"/>
        <bgColor indexed="64"/>
      </patternFill>
    </fill>
    <fill>
      <patternFill patternType="solid">
        <fgColor rgb="FFF9C469"/>
        <bgColor indexed="64"/>
      </patternFill>
    </fill>
    <fill>
      <patternFill patternType="solid">
        <fgColor rgb="FFF0A36E"/>
        <bgColor indexed="64"/>
      </patternFill>
    </fill>
    <fill>
      <patternFill patternType="solid">
        <fgColor rgb="FFE7D36B"/>
        <bgColor indexed="64"/>
      </patternFill>
    </fill>
    <fill>
      <patternFill patternType="solid">
        <fgColor rgb="FFD8D06E"/>
        <bgColor indexed="64"/>
      </patternFill>
    </fill>
    <fill>
      <patternFill patternType="solid">
        <fgColor rgb="FFF3D468"/>
        <bgColor indexed="64"/>
      </patternFill>
    </fill>
    <fill>
      <patternFill patternType="solid">
        <fgColor rgb="FF6FC084"/>
        <bgColor indexed="64"/>
      </patternFill>
    </fill>
    <fill>
      <patternFill patternType="solid">
        <fgColor rgb="FFECD66A"/>
        <bgColor indexed="64"/>
      </patternFill>
    </fill>
    <fill>
      <patternFill patternType="solid">
        <fgColor rgb="FF66BE86"/>
        <bgColor indexed="64"/>
      </patternFill>
    </fill>
    <fill>
      <patternFill patternType="solid">
        <fgColor rgb="FFE9D66A"/>
        <bgColor indexed="64"/>
      </patternFill>
    </fill>
    <fill>
      <patternFill patternType="solid">
        <fgColor rgb="FFD6D26E"/>
        <bgColor indexed="64"/>
      </patternFill>
    </fill>
    <fill>
      <patternFill patternType="solid">
        <fgColor rgb="FFB4CA76"/>
        <bgColor indexed="64"/>
      </patternFill>
    </fill>
    <fill>
      <patternFill patternType="solid">
        <fgColor rgb="FFCBCE71"/>
        <bgColor indexed="64"/>
      </patternFill>
    </fill>
    <fill>
      <patternFill patternType="solid">
        <fgColor rgb="FF96C67C"/>
        <bgColor indexed="64"/>
      </patternFill>
    </fill>
    <fill>
      <patternFill patternType="solid">
        <fgColor rgb="FFA8C878"/>
        <bgColor indexed="64"/>
      </patternFill>
    </fill>
    <fill>
      <patternFill patternType="solid">
        <fgColor rgb="FF9FC77A"/>
        <bgColor indexed="64"/>
      </patternFill>
    </fill>
    <fill>
      <patternFill patternType="solid">
        <fgColor rgb="FFA7CA78"/>
        <bgColor indexed="64"/>
      </patternFill>
    </fill>
    <fill>
      <patternFill patternType="solid">
        <fgColor rgb="FFB4CC76"/>
        <bgColor indexed="64"/>
      </patternFill>
    </fill>
    <fill>
      <patternFill patternType="solid">
        <fgColor rgb="FFCCD070"/>
        <bgColor indexed="64"/>
      </patternFill>
    </fill>
    <fill>
      <patternFill patternType="solid">
        <fgColor rgb="FFCDCE70"/>
        <bgColor indexed="64"/>
      </patternFill>
    </fill>
    <fill>
      <patternFill patternType="solid">
        <fgColor rgb="FFFBD667"/>
        <bgColor indexed="64"/>
      </patternFill>
    </fill>
    <fill>
      <patternFill patternType="solid">
        <fgColor rgb="FF6ABF85"/>
        <bgColor indexed="64"/>
      </patternFill>
    </fill>
    <fill>
      <patternFill patternType="solid">
        <fgColor rgb="FF94C67C"/>
        <bgColor indexed="64"/>
      </patternFill>
    </fill>
    <fill>
      <patternFill patternType="solid">
        <fgColor rgb="FF85C480"/>
        <bgColor indexed="64"/>
      </patternFill>
    </fill>
    <fill>
      <patternFill patternType="solid">
        <fgColor rgb="FFE4D26B"/>
        <bgColor indexed="64"/>
      </patternFill>
    </fill>
    <fill>
      <patternFill patternType="solid">
        <fgColor rgb="FFF8D567"/>
        <bgColor indexed="64"/>
      </patternFill>
    </fill>
    <fill>
      <patternFill patternType="solid">
        <fgColor rgb="FFFDD666"/>
        <bgColor indexed="64"/>
      </patternFill>
    </fill>
    <fill>
      <patternFill patternType="solid">
        <fgColor rgb="FFDAD06E"/>
        <bgColor indexed="64"/>
      </patternFill>
    </fill>
    <fill>
      <patternFill patternType="solid">
        <fgColor rgb="FF94C57D"/>
        <bgColor indexed="64"/>
      </patternFill>
    </fill>
    <fill>
      <patternFill patternType="solid">
        <fgColor rgb="FFB8CB75"/>
        <bgColor indexed="64"/>
      </patternFill>
    </fill>
    <fill>
      <patternFill patternType="solid">
        <fgColor rgb="FFEED669"/>
        <bgColor indexed="64"/>
      </patternFill>
    </fill>
    <fill>
      <patternFill patternType="solid">
        <fgColor rgb="FFFDD367"/>
        <bgColor indexed="64"/>
      </patternFill>
    </fill>
    <fill>
      <patternFill patternType="solid">
        <fgColor rgb="FFFCCD68"/>
        <bgColor indexed="64"/>
      </patternFill>
    </fill>
    <fill>
      <patternFill patternType="solid">
        <fgColor rgb="FFEF9E6F"/>
        <bgColor indexed="64"/>
      </patternFill>
    </fill>
    <fill>
      <patternFill patternType="solid">
        <fgColor rgb="FFFBCB68"/>
        <bgColor indexed="64"/>
      </patternFill>
    </fill>
    <fill>
      <patternFill patternType="solid">
        <fgColor rgb="FFE0D16C"/>
        <bgColor indexed="64"/>
      </patternFill>
    </fill>
    <fill>
      <patternFill patternType="solid">
        <fgColor rgb="FFBACB74"/>
        <bgColor indexed="64"/>
      </patternFill>
    </fill>
    <fill>
      <patternFill patternType="solid">
        <fgColor rgb="FFEB8E71"/>
        <bgColor indexed="64"/>
      </patternFill>
    </fill>
    <fill>
      <patternFill patternType="solid">
        <fgColor rgb="FFFCD966"/>
        <bgColor indexed="64"/>
      </patternFill>
    </fill>
    <fill>
      <patternFill patternType="solid">
        <fgColor rgb="FFFAD967"/>
        <bgColor indexed="64"/>
      </patternFill>
    </fill>
    <fill>
      <patternFill patternType="solid">
        <fgColor rgb="FFDCD16D"/>
        <bgColor indexed="64"/>
      </patternFill>
    </fill>
    <fill>
      <patternFill patternType="solid">
        <fgColor rgb="FFD4D26F"/>
        <bgColor indexed="64"/>
      </patternFill>
    </fill>
    <fill>
      <patternFill patternType="solid">
        <fgColor rgb="FFB7CD75"/>
        <bgColor indexed="64"/>
      </patternFill>
    </fill>
    <fill>
      <patternFill patternType="solid">
        <fgColor rgb="FFD2D16F"/>
        <bgColor indexed="64"/>
      </patternFill>
    </fill>
    <fill>
      <patternFill patternType="solid">
        <fgColor rgb="FFBFCE73"/>
        <bgColor indexed="64"/>
      </patternFill>
    </fill>
    <fill>
      <patternFill patternType="solid">
        <fgColor rgb="FFE1D46C"/>
        <bgColor indexed="64"/>
      </patternFill>
    </fill>
    <fill>
      <patternFill patternType="solid">
        <fgColor rgb="FFF7BC6A"/>
        <bgColor indexed="64"/>
      </patternFill>
    </fill>
    <fill>
      <patternFill patternType="solid">
        <fgColor rgb="FFF3AC6C"/>
        <bgColor indexed="64"/>
      </patternFill>
    </fill>
    <fill>
      <patternFill patternType="solid">
        <fgColor rgb="FFF6B76B"/>
        <bgColor indexed="64"/>
      </patternFill>
    </fill>
    <fill>
      <patternFill patternType="solid">
        <fgColor rgb="FFFAC669"/>
        <bgColor indexed="64"/>
      </patternFill>
    </fill>
    <fill>
      <patternFill patternType="solid">
        <fgColor rgb="FFE9D56A"/>
        <bgColor indexed="64"/>
      </patternFill>
    </fill>
    <fill>
      <patternFill patternType="solid">
        <fgColor rgb="FFF7BE6A"/>
        <bgColor indexed="64"/>
      </patternFill>
    </fill>
    <fill>
      <patternFill patternType="solid">
        <fgColor rgb="FFFAD867"/>
        <bgColor indexed="64"/>
      </patternFill>
    </fill>
    <fill>
      <patternFill patternType="solid">
        <fgColor rgb="FFF6B86B"/>
        <bgColor indexed="64"/>
      </patternFill>
    </fill>
    <fill>
      <patternFill patternType="solid">
        <fgColor rgb="FFFBC868"/>
        <bgColor indexed="64"/>
      </patternFill>
    </fill>
    <fill>
      <patternFill patternType="solid">
        <fgColor rgb="FFFCCC68"/>
        <bgColor indexed="64"/>
      </patternFill>
    </fill>
    <fill>
      <patternFill patternType="solid">
        <fgColor rgb="FFC1CD73"/>
        <bgColor indexed="64"/>
      </patternFill>
    </fill>
    <fill>
      <patternFill patternType="solid">
        <fgColor rgb="FFDFD16C"/>
        <bgColor indexed="64"/>
      </patternFill>
    </fill>
    <fill>
      <patternFill patternType="solid">
        <fgColor rgb="FFE1D26C"/>
        <bgColor indexed="64"/>
      </patternFill>
    </fill>
    <fill>
      <patternFill patternType="solid">
        <fgColor rgb="FFF9C369"/>
        <bgColor indexed="64"/>
      </patternFill>
    </fill>
    <fill>
      <patternFill patternType="solid">
        <fgColor rgb="FFF4D568"/>
        <bgColor indexed="64"/>
      </patternFill>
    </fill>
    <fill>
      <patternFill patternType="solid">
        <fgColor rgb="FFCFCF70"/>
        <bgColor indexed="64"/>
      </patternFill>
    </fill>
    <fill>
      <patternFill patternType="solid">
        <fgColor rgb="FFDAD16D"/>
        <bgColor indexed="64"/>
      </patternFill>
    </fill>
    <fill>
      <patternFill patternType="solid">
        <fgColor rgb="FF90C67D"/>
        <bgColor indexed="64"/>
      </patternFill>
    </fill>
    <fill>
      <patternFill patternType="solid">
        <fgColor rgb="FFE0D46C"/>
        <bgColor indexed="64"/>
      </patternFill>
    </fill>
    <fill>
      <patternFill patternType="solid">
        <fgColor rgb="FF81C381"/>
        <bgColor indexed="64"/>
      </patternFill>
    </fill>
    <fill>
      <patternFill patternType="solid">
        <fgColor rgb="FFDAD36D"/>
        <bgColor indexed="64"/>
      </patternFill>
    </fill>
    <fill>
      <patternFill patternType="solid">
        <fgColor rgb="FF9FC87A"/>
        <bgColor indexed="64"/>
      </patternFill>
    </fill>
    <fill>
      <patternFill patternType="solid">
        <fgColor rgb="FFDCD36D"/>
        <bgColor indexed="64"/>
      </patternFill>
    </fill>
    <fill>
      <patternFill patternType="solid">
        <fgColor rgb="FFEAD36A"/>
        <bgColor indexed="64"/>
      </patternFill>
    </fill>
    <fill>
      <patternFill patternType="solid">
        <fgColor rgb="FFF5B46B"/>
        <bgColor indexed="64"/>
      </patternFill>
    </fill>
    <fill>
      <patternFill patternType="solid">
        <fgColor rgb="FFFCD666"/>
        <bgColor indexed="64"/>
      </patternFill>
    </fill>
    <fill>
      <patternFill patternType="solid">
        <fgColor rgb="FFF0A46E"/>
        <bgColor indexed="64"/>
      </patternFill>
    </fill>
    <fill>
      <patternFill patternType="solid">
        <fgColor rgb="FFFED966"/>
        <bgColor indexed="64"/>
      </patternFill>
    </fill>
    <fill>
      <patternFill patternType="solid">
        <fgColor rgb="FFFBD966"/>
        <bgColor indexed="64"/>
      </patternFill>
    </fill>
    <fill>
      <patternFill patternType="solid">
        <fgColor rgb="FFFAC569"/>
        <bgColor indexed="64"/>
      </patternFill>
    </fill>
    <fill>
      <patternFill patternType="solid">
        <fgColor rgb="FFE3D26C"/>
        <bgColor indexed="64"/>
      </patternFill>
    </fill>
    <fill>
      <patternFill patternType="solid">
        <fgColor rgb="FFC2CD73"/>
        <bgColor indexed="64"/>
      </patternFill>
    </fill>
    <fill>
      <patternFill patternType="solid">
        <fgColor rgb="FFCECF70"/>
        <bgColor indexed="64"/>
      </patternFill>
    </fill>
    <fill>
      <patternFill patternType="solid">
        <fgColor rgb="FF9EC87A"/>
        <bgColor indexed="64"/>
      </patternFill>
    </fill>
    <fill>
      <patternFill patternType="solid">
        <fgColor rgb="FFEDD66A"/>
        <bgColor indexed="64"/>
      </patternFill>
    </fill>
    <fill>
      <patternFill patternType="solid">
        <fgColor rgb="FFEBD66A"/>
        <bgColor indexed="64"/>
      </patternFill>
    </fill>
    <fill>
      <patternFill patternType="solid">
        <fgColor rgb="FFE98A71"/>
        <bgColor indexed="64"/>
      </patternFill>
    </fill>
    <fill>
      <patternFill patternType="solid">
        <fgColor rgb="FFD3CF6F"/>
        <bgColor indexed="64"/>
      </patternFill>
    </fill>
    <fill>
      <patternFill patternType="solid">
        <fgColor rgb="FFF6BA6B"/>
        <bgColor indexed="64"/>
      </patternFill>
    </fill>
    <fill>
      <patternFill patternType="solid">
        <fgColor rgb="FFEB9270"/>
        <bgColor indexed="64"/>
      </patternFill>
    </fill>
    <fill>
      <patternFill patternType="solid">
        <fgColor rgb="FFECD36A"/>
        <bgColor indexed="64"/>
      </patternFill>
    </fill>
    <fill>
      <patternFill patternType="solid">
        <fgColor rgb="FFAEC977"/>
        <bgColor indexed="64"/>
      </patternFill>
    </fill>
    <fill>
      <patternFill patternType="solid">
        <fgColor rgb="FFB6CB75"/>
        <bgColor indexed="64"/>
      </patternFill>
    </fill>
    <fill>
      <patternFill patternType="solid">
        <fgColor rgb="FFED986F"/>
        <bgColor indexed="64"/>
      </patternFill>
    </fill>
    <fill>
      <patternFill patternType="solid">
        <fgColor rgb="FFC6CD72"/>
        <bgColor indexed="64"/>
      </patternFill>
    </fill>
    <fill>
      <patternFill patternType="solid">
        <fgColor rgb="FFD8D26E"/>
        <bgColor indexed="64"/>
      </patternFill>
    </fill>
    <fill>
      <patternFill patternType="solid">
        <fgColor rgb="FFFAD667"/>
        <bgColor indexed="64"/>
      </patternFill>
    </fill>
    <fill>
      <patternFill patternType="solid">
        <fgColor rgb="FFDBD16D"/>
        <bgColor indexed="64"/>
      </patternFill>
    </fill>
    <fill>
      <patternFill patternType="solid">
        <fgColor rgb="FFF2A86D"/>
        <bgColor indexed="64"/>
      </patternFill>
    </fill>
    <fill>
      <patternFill patternType="solid">
        <fgColor rgb="FFC0CE73"/>
        <bgColor indexed="64"/>
      </patternFill>
    </fill>
    <fill>
      <patternFill patternType="solid">
        <fgColor rgb="FFC7CF72"/>
        <bgColor indexed="64"/>
      </patternFill>
    </fill>
    <fill>
      <patternFill patternType="solid">
        <fgColor rgb="FFC1CC73"/>
        <bgColor indexed="64"/>
      </patternFill>
    </fill>
    <fill>
      <patternFill patternType="solid">
        <fgColor rgb="FF63BD87"/>
        <bgColor indexed="64"/>
      </patternFill>
    </fill>
    <fill>
      <patternFill patternType="solid">
        <fgColor rgb="FFA4C979"/>
        <bgColor indexed="64"/>
      </patternFill>
    </fill>
    <fill>
      <patternFill patternType="solid">
        <fgColor rgb="FFA6C979"/>
        <bgColor indexed="64"/>
      </patternFill>
    </fill>
    <fill>
      <patternFill patternType="solid">
        <fgColor rgb="FFD0CF70"/>
        <bgColor indexed="64"/>
      </patternFill>
    </fill>
    <fill>
      <patternFill patternType="solid">
        <fgColor rgb="FF95C57C"/>
        <bgColor indexed="64"/>
      </patternFill>
    </fill>
    <fill>
      <patternFill patternType="solid">
        <fgColor rgb="FFDFD46D"/>
        <bgColor indexed="64"/>
      </patternFill>
    </fill>
    <fill>
      <patternFill patternType="solid">
        <fgColor rgb="FFD1D16F"/>
        <bgColor indexed="64"/>
      </patternFill>
    </fill>
    <fill>
      <patternFill patternType="solid">
        <fgColor rgb="FFA1C97A"/>
        <bgColor indexed="64"/>
      </patternFill>
    </fill>
    <fill>
      <patternFill patternType="solid">
        <fgColor rgb="FFF9D567"/>
        <bgColor indexed="64"/>
      </patternFill>
    </fill>
    <fill>
      <patternFill patternType="solid">
        <fgColor rgb="FFFED666"/>
        <bgColor indexed="64"/>
      </patternFill>
    </fill>
    <fill>
      <patternFill patternType="solid">
        <fgColor rgb="FFAFCB77"/>
        <bgColor indexed="64"/>
      </patternFill>
    </fill>
    <fill>
      <patternFill patternType="solid">
        <fgColor rgb="FFC3CF72"/>
        <bgColor indexed="64"/>
      </patternFill>
    </fill>
    <fill>
      <patternFill patternType="solid">
        <fgColor rgb="FFC5CD72"/>
        <bgColor indexed="64"/>
      </patternFill>
    </fill>
    <fill>
      <patternFill patternType="solid">
        <fgColor rgb="FFDFD16D"/>
        <bgColor indexed="64"/>
      </patternFill>
    </fill>
    <fill>
      <patternFill patternType="solid">
        <fgColor rgb="FF68BE86"/>
        <bgColor indexed="64"/>
      </patternFill>
    </fill>
    <fill>
      <patternFill patternType="solid">
        <fgColor rgb="FFF5D568"/>
        <bgColor indexed="64"/>
      </patternFill>
    </fill>
    <fill>
      <patternFill patternType="solid">
        <fgColor rgb="FFC0CC73"/>
        <bgColor indexed="64"/>
      </patternFill>
    </fill>
    <fill>
      <patternFill patternType="solid">
        <fgColor rgb="FFF9C269"/>
        <bgColor indexed="64"/>
      </patternFill>
    </fill>
    <fill>
      <patternFill patternType="solid">
        <fgColor rgb="FFFAC769"/>
        <bgColor indexed="64"/>
      </patternFill>
    </fill>
    <fill>
      <patternFill patternType="solid">
        <fgColor rgb="FF91C57D"/>
        <bgColor indexed="64"/>
      </patternFill>
    </fill>
    <fill>
      <patternFill patternType="solid">
        <fgColor rgb="FF90C57D"/>
        <bgColor indexed="64"/>
      </patternFill>
    </fill>
    <fill>
      <patternFill patternType="solid">
        <fgColor rgb="FFD4CF6F"/>
        <bgColor indexed="64"/>
      </patternFill>
    </fill>
    <fill>
      <patternFill patternType="solid">
        <fgColor rgb="FF93C57D"/>
        <bgColor indexed="64"/>
      </patternFill>
    </fill>
    <fill>
      <patternFill patternType="solid">
        <fgColor rgb="FFF4D868"/>
        <bgColor indexed="64"/>
      </patternFill>
    </fill>
    <fill>
      <patternFill patternType="solid">
        <fgColor rgb="FFFDD567"/>
        <bgColor indexed="64"/>
      </patternFill>
    </fill>
    <fill>
      <patternFill patternType="solid">
        <fgColor rgb="FFBECC74"/>
        <bgColor indexed="64"/>
      </patternFill>
    </fill>
    <fill>
      <patternFill patternType="solid">
        <fgColor rgb="FFAFCA77"/>
        <bgColor indexed="64"/>
      </patternFill>
    </fill>
    <fill>
      <patternFill patternType="solid">
        <fgColor rgb="FFD9D36E"/>
        <bgColor indexed="64"/>
      </patternFill>
    </fill>
    <fill>
      <patternFill patternType="solid">
        <fgColor rgb="FFC6CF72"/>
        <bgColor indexed="64"/>
      </patternFill>
    </fill>
    <fill>
      <patternFill patternType="solid">
        <fgColor rgb="FFE5D56B"/>
        <bgColor indexed="64"/>
      </patternFill>
    </fill>
    <fill>
      <patternFill patternType="solid">
        <fgColor rgb="FFB8CD75"/>
        <bgColor indexed="64"/>
      </patternFill>
    </fill>
    <fill>
      <patternFill patternType="solid">
        <fgColor rgb="FFFBD967"/>
        <bgColor indexed="64"/>
      </patternFill>
    </fill>
    <fill>
      <patternFill patternType="solid">
        <fgColor rgb="FFFBD666"/>
        <bgColor indexed="64"/>
      </patternFill>
    </fill>
    <fill>
      <patternFill patternType="solid">
        <fgColor rgb="FFCDD070"/>
        <bgColor indexed="64"/>
      </patternFill>
    </fill>
    <fill>
      <patternFill patternType="solid">
        <fgColor rgb="FFD1CF6F"/>
        <bgColor indexed="64"/>
      </patternFill>
    </fill>
    <fill>
      <patternFill patternType="solid">
        <fgColor rgb="FF8BC57E"/>
        <bgColor indexed="64"/>
      </patternFill>
    </fill>
    <fill>
      <patternFill patternType="solid">
        <fgColor rgb="FF92C67D"/>
        <bgColor indexed="64"/>
      </patternFill>
    </fill>
    <fill>
      <patternFill patternType="solid">
        <fgColor rgb="FFE8D56B"/>
        <bgColor indexed="64"/>
      </patternFill>
    </fill>
    <fill>
      <patternFill patternType="solid">
        <fgColor rgb="FFDDD16D"/>
        <bgColor indexed="64"/>
      </patternFill>
    </fill>
    <fill>
      <patternFill patternType="solid">
        <fgColor rgb="FFD6D06E"/>
        <bgColor indexed="64"/>
      </patternFill>
    </fill>
    <fill>
      <patternFill patternType="solid">
        <fgColor rgb="FF81C281"/>
        <bgColor indexed="64"/>
      </patternFill>
    </fill>
    <fill>
      <patternFill patternType="solid">
        <fgColor rgb="FFF8C16A"/>
        <bgColor indexed="64"/>
      </patternFill>
    </fill>
    <fill>
      <patternFill patternType="solid">
        <fgColor rgb="FFE4D56B"/>
        <bgColor indexed="64"/>
      </patternFill>
    </fill>
    <fill>
      <patternFill patternType="solid">
        <fgColor rgb="FFE9D36A"/>
        <bgColor indexed="64"/>
      </patternFill>
    </fill>
    <fill>
      <patternFill patternType="solid">
        <fgColor rgb="FFF3AC6D"/>
        <bgColor indexed="64"/>
      </patternFill>
    </fill>
    <fill>
      <patternFill patternType="solid">
        <fgColor rgb="FFDED46D"/>
        <bgColor indexed="64"/>
      </patternFill>
    </fill>
    <fill>
      <patternFill patternType="solid">
        <fgColor rgb="FFC9D071"/>
        <bgColor indexed="64"/>
      </patternFill>
    </fill>
    <fill>
      <patternFill patternType="solid">
        <fgColor rgb="FF75C083"/>
        <bgColor indexed="64"/>
      </patternFill>
    </fill>
    <fill>
      <patternFill patternType="solid">
        <fgColor rgb="FF83C280"/>
        <bgColor indexed="64"/>
      </patternFill>
    </fill>
    <fill>
      <patternFill patternType="solid">
        <fgColor rgb="FF91C67D"/>
        <bgColor indexed="64"/>
      </patternFill>
    </fill>
    <fill>
      <patternFill patternType="solid">
        <fgColor rgb="FFB0CA76"/>
        <bgColor indexed="64"/>
      </patternFill>
    </fill>
    <fill>
      <patternFill patternType="solid">
        <fgColor rgb="FFCCCE71"/>
        <bgColor indexed="64"/>
      </patternFill>
    </fill>
    <fill>
      <patternFill patternType="solid">
        <fgColor rgb="FFADC977"/>
        <bgColor indexed="64"/>
      </patternFill>
    </fill>
    <fill>
      <patternFill patternType="solid">
        <fgColor rgb="FFB3CC76"/>
        <bgColor indexed="64"/>
      </patternFill>
    </fill>
    <fill>
      <patternFill patternType="solid">
        <fgColor rgb="FFF5B56B"/>
        <bgColor indexed="64"/>
      </patternFill>
    </fill>
    <fill>
      <patternFill patternType="solid">
        <fgColor rgb="FFE8D36B"/>
        <bgColor indexed="64"/>
      </patternFill>
    </fill>
    <fill>
      <patternFill patternType="solid">
        <fgColor rgb="FFB5CC76"/>
        <bgColor indexed="64"/>
      </patternFill>
    </fill>
    <fill>
      <patternFill patternType="solid">
        <fgColor rgb="FFC2CF73"/>
        <bgColor indexed="64"/>
      </patternFill>
    </fill>
    <fill>
      <patternFill patternType="solid">
        <fgColor rgb="FFD0D170"/>
        <bgColor indexed="64"/>
      </patternFill>
    </fill>
    <fill>
      <patternFill patternType="solid">
        <fgColor rgb="FFABCA78"/>
        <bgColor indexed="64"/>
      </patternFill>
    </fill>
    <fill>
      <patternFill patternType="solid">
        <fgColor rgb="FFF1D469"/>
        <bgColor indexed="64"/>
      </patternFill>
    </fill>
    <fill>
      <patternFill patternType="solid">
        <fgColor rgb="FF5EBD88"/>
        <bgColor indexed="64"/>
      </patternFill>
    </fill>
    <fill>
      <patternFill patternType="solid">
        <fgColor rgb="FFF1D769"/>
        <bgColor indexed="64"/>
      </patternFill>
    </fill>
    <fill>
      <patternFill patternType="solid">
        <fgColor rgb="FFF7BB6A"/>
        <bgColor indexed="64"/>
      </patternFill>
    </fill>
    <fill>
      <patternFill patternType="solid">
        <fgColor rgb="FF71C084"/>
        <bgColor indexed="64"/>
      </patternFill>
    </fill>
    <fill>
      <patternFill patternType="solid">
        <fgColor rgb="FFFDD067"/>
        <bgColor indexed="64"/>
      </patternFill>
    </fill>
    <fill>
      <patternFill patternType="solid">
        <fgColor rgb="FFD7D26E"/>
        <bgColor indexed="64"/>
      </patternFill>
    </fill>
    <fill>
      <patternFill patternType="solid">
        <fgColor rgb="FFCED170"/>
        <bgColor indexed="64"/>
      </patternFill>
    </fill>
    <fill>
      <patternFill patternType="solid">
        <fgColor rgb="FFA5C879"/>
        <bgColor indexed="64"/>
      </patternFill>
    </fill>
    <fill>
      <patternFill patternType="solid">
        <fgColor rgb="FFF2A96D"/>
        <bgColor indexed="64"/>
      </patternFill>
    </fill>
    <fill>
      <patternFill patternType="solid">
        <fgColor rgb="FFF4B36C"/>
        <bgColor indexed="64"/>
      </patternFill>
    </fill>
    <fill>
      <patternFill patternType="solid">
        <fgColor rgb="FFEF9D6F"/>
        <bgColor indexed="64"/>
      </patternFill>
    </fill>
    <fill>
      <patternFill patternType="solid">
        <fgColor rgb="FFF4AF6C"/>
        <bgColor indexed="64"/>
      </patternFill>
    </fill>
    <fill>
      <patternFill patternType="solid">
        <fgColor rgb="FFE5D26B"/>
        <bgColor indexed="64"/>
      </patternFill>
    </fill>
    <fill>
      <patternFill patternType="solid">
        <fgColor rgb="FFCFD170"/>
        <bgColor indexed="64"/>
      </patternFill>
    </fill>
    <fill>
      <patternFill patternType="solid">
        <fgColor rgb="FFEE9C6F"/>
        <bgColor indexed="64"/>
      </patternFill>
    </fill>
    <fill>
      <patternFill patternType="solid">
        <fgColor rgb="FFFDCF67"/>
        <bgColor indexed="64"/>
      </patternFill>
    </fill>
    <fill>
      <patternFill patternType="solid">
        <fgColor rgb="FFBCCC74"/>
        <bgColor indexed="64"/>
      </patternFill>
    </fill>
    <fill>
      <patternFill patternType="solid">
        <fgColor rgb="FFEDD469"/>
        <bgColor indexed="64"/>
      </patternFill>
    </fill>
    <fill>
      <patternFill patternType="solid">
        <fgColor rgb="FFF3AD6C"/>
        <bgColor indexed="64"/>
      </patternFill>
    </fill>
    <fill>
      <patternFill patternType="solid">
        <fgColor rgb="FFF7D567"/>
        <bgColor indexed="64"/>
      </patternFill>
    </fill>
    <fill>
      <patternFill patternType="solid">
        <fgColor rgb="FFF8C06A"/>
        <bgColor indexed="64"/>
      </patternFill>
    </fill>
    <fill>
      <patternFill patternType="solid">
        <fgColor rgb="FFD2CF6F"/>
        <bgColor indexed="64"/>
      </patternFill>
    </fill>
    <fill>
      <patternFill patternType="solid">
        <fgColor rgb="FFB5CB75"/>
        <bgColor indexed="64"/>
      </patternFill>
    </fill>
    <fill>
      <patternFill patternType="solid">
        <fgColor rgb="FFB0CA77"/>
        <bgColor indexed="64"/>
      </patternFill>
    </fill>
    <fill>
      <patternFill patternType="solid">
        <fgColor rgb="FFEB9071"/>
        <bgColor indexed="64"/>
      </patternFill>
    </fill>
    <fill>
      <patternFill patternType="solid">
        <fgColor rgb="FFD4D06F"/>
        <bgColor indexed="64"/>
      </patternFill>
    </fill>
    <fill>
      <patternFill patternType="solid">
        <fgColor rgb="FFE8D56A"/>
        <bgColor indexed="64"/>
      </patternFill>
    </fill>
    <fill>
      <patternFill patternType="solid">
        <fgColor rgb="FF74C08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6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3" fillId="0" borderId="1" xfId="0" applyFont="1" applyBorder="1"/>
    <xf numFmtId="10" fontId="3" fillId="0" borderId="1" xfId="0" applyNumberFormat="1" applyFont="1" applyBorder="1"/>
    <xf numFmtId="2" fontId="3" fillId="0" borderId="1" xfId="0" applyNumberFormat="1" applyFont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10" fontId="4" fillId="2" borderId="1" xfId="0" applyNumberFormat="1" applyFont="1" applyFill="1" applyBorder="1"/>
    <xf numFmtId="2" fontId="4" fillId="2" borderId="1" xfId="0" applyNumberFormat="1" applyFont="1" applyFill="1" applyBorder="1"/>
    <xf numFmtId="164" fontId="3" fillId="0" borderId="1" xfId="0" applyNumberFormat="1" applyFont="1" applyBorder="1"/>
    <xf numFmtId="0" fontId="4" fillId="0" borderId="1" xfId="0" applyFont="1" applyBorder="1"/>
    <xf numFmtId="164" fontId="4" fillId="0" borderId="1" xfId="0" applyNumberFormat="1" applyFont="1" applyBorder="1"/>
    <xf numFmtId="0" fontId="3" fillId="3" borderId="1" xfId="0" applyFont="1" applyFill="1" applyBorder="1"/>
    <xf numFmtId="10" fontId="3" fillId="3" borderId="1" xfId="0" applyNumberFormat="1" applyFont="1" applyFill="1" applyBorder="1"/>
    <xf numFmtId="2" fontId="3" fillId="3" borderId="1" xfId="0" applyNumberFormat="1" applyFont="1" applyFill="1" applyBorder="1"/>
    <xf numFmtId="0" fontId="3" fillId="0" borderId="0" xfId="0" applyFont="1"/>
    <xf numFmtId="164" fontId="3" fillId="0" borderId="0" xfId="0" applyNumberFormat="1" applyFont="1"/>
    <xf numFmtId="10" fontId="3" fillId="0" borderId="0" xfId="0" applyNumberFormat="1" applyFont="1"/>
    <xf numFmtId="2" fontId="3" fillId="0" borderId="0" xfId="0" applyNumberFormat="1" applyFont="1"/>
    <xf numFmtId="0" fontId="7" fillId="0" borderId="0" xfId="0" applyFont="1"/>
    <xf numFmtId="0" fontId="8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horizontal="right" wrapText="1"/>
    </xf>
    <xf numFmtId="10" fontId="9" fillId="4" borderId="5" xfId="0" applyNumberFormat="1" applyFont="1" applyFill="1" applyBorder="1" applyAlignment="1">
      <alignment horizontal="right" wrapText="1"/>
    </xf>
    <xf numFmtId="10" fontId="9" fillId="5" borderId="5" xfId="0" applyNumberFormat="1" applyFont="1" applyFill="1" applyBorder="1" applyAlignment="1">
      <alignment horizontal="right" wrapText="1"/>
    </xf>
    <xf numFmtId="10" fontId="9" fillId="6" borderId="5" xfId="0" applyNumberFormat="1" applyFont="1" applyFill="1" applyBorder="1" applyAlignment="1">
      <alignment horizontal="right" wrapText="1"/>
    </xf>
    <xf numFmtId="10" fontId="9" fillId="7" borderId="5" xfId="0" applyNumberFormat="1" applyFont="1" applyFill="1" applyBorder="1" applyAlignment="1">
      <alignment horizontal="right" wrapText="1"/>
    </xf>
    <xf numFmtId="10" fontId="9" fillId="8" borderId="5" xfId="0" applyNumberFormat="1" applyFont="1" applyFill="1" applyBorder="1" applyAlignment="1">
      <alignment horizontal="right" wrapText="1"/>
    </xf>
    <xf numFmtId="10" fontId="9" fillId="9" borderId="5" xfId="0" applyNumberFormat="1" applyFont="1" applyFill="1" applyBorder="1" applyAlignment="1">
      <alignment horizontal="right" wrapText="1"/>
    </xf>
    <xf numFmtId="0" fontId="9" fillId="10" borderId="5" xfId="0" applyFont="1" applyFill="1" applyBorder="1" applyAlignment="1">
      <alignment horizontal="right" wrapText="1"/>
    </xf>
    <xf numFmtId="10" fontId="9" fillId="11" borderId="5" xfId="0" applyNumberFormat="1" applyFont="1" applyFill="1" applyBorder="1" applyAlignment="1">
      <alignment horizontal="right" wrapText="1"/>
    </xf>
    <xf numFmtId="0" fontId="9" fillId="12" borderId="5" xfId="0" applyFont="1" applyFill="1" applyBorder="1" applyAlignment="1">
      <alignment horizontal="right" wrapText="1"/>
    </xf>
    <xf numFmtId="10" fontId="9" fillId="10" borderId="5" xfId="0" applyNumberFormat="1" applyFont="1" applyFill="1" applyBorder="1" applyAlignment="1">
      <alignment horizontal="right" wrapText="1"/>
    </xf>
    <xf numFmtId="0" fontId="9" fillId="13" borderId="5" xfId="0" applyFont="1" applyFill="1" applyBorder="1" applyAlignment="1">
      <alignment horizontal="right" wrapText="1"/>
    </xf>
    <xf numFmtId="10" fontId="9" fillId="14" borderId="5" xfId="0" applyNumberFormat="1" applyFont="1" applyFill="1" applyBorder="1" applyAlignment="1">
      <alignment horizontal="right" wrapText="1"/>
    </xf>
    <xf numFmtId="0" fontId="9" fillId="0" borderId="5" xfId="0" applyFont="1" applyBorder="1" applyAlignment="1">
      <alignment wrapText="1"/>
    </xf>
    <xf numFmtId="0" fontId="9" fillId="6" borderId="5" xfId="0" applyFont="1" applyFill="1" applyBorder="1" applyAlignment="1">
      <alignment horizontal="right" wrapText="1"/>
    </xf>
    <xf numFmtId="10" fontId="9" fillId="15" borderId="5" xfId="0" applyNumberFormat="1" applyFont="1" applyFill="1" applyBorder="1" applyAlignment="1">
      <alignment horizontal="right" wrapText="1"/>
    </xf>
    <xf numFmtId="10" fontId="9" fillId="16" borderId="5" xfId="0" applyNumberFormat="1" applyFont="1" applyFill="1" applyBorder="1" applyAlignment="1">
      <alignment horizontal="right" wrapText="1"/>
    </xf>
    <xf numFmtId="0" fontId="9" fillId="17" borderId="5" xfId="0" applyFont="1" applyFill="1" applyBorder="1" applyAlignment="1">
      <alignment horizontal="right" wrapText="1"/>
    </xf>
    <xf numFmtId="10" fontId="9" fillId="18" borderId="5" xfId="0" applyNumberFormat="1" applyFont="1" applyFill="1" applyBorder="1" applyAlignment="1">
      <alignment horizontal="right" wrapText="1"/>
    </xf>
    <xf numFmtId="10" fontId="9" fillId="19" borderId="5" xfId="0" applyNumberFormat="1" applyFont="1" applyFill="1" applyBorder="1" applyAlignment="1">
      <alignment horizontal="right" wrapText="1"/>
    </xf>
    <xf numFmtId="10" fontId="9" fillId="20" borderId="5" xfId="0" applyNumberFormat="1" applyFont="1" applyFill="1" applyBorder="1" applyAlignment="1">
      <alignment horizontal="right" wrapText="1"/>
    </xf>
    <xf numFmtId="10" fontId="9" fillId="21" borderId="5" xfId="0" applyNumberFormat="1" applyFont="1" applyFill="1" applyBorder="1" applyAlignment="1">
      <alignment horizontal="right" wrapText="1"/>
    </xf>
    <xf numFmtId="0" fontId="9" fillId="22" borderId="5" xfId="0" applyFont="1" applyFill="1" applyBorder="1" applyAlignment="1">
      <alignment horizontal="right" wrapText="1"/>
    </xf>
    <xf numFmtId="0" fontId="9" fillId="23" borderId="5" xfId="0" applyFont="1" applyFill="1" applyBorder="1" applyAlignment="1">
      <alignment horizontal="right" wrapText="1"/>
    </xf>
    <xf numFmtId="10" fontId="9" fillId="24" borderId="5" xfId="0" applyNumberFormat="1" applyFont="1" applyFill="1" applyBorder="1" applyAlignment="1">
      <alignment horizontal="right" wrapText="1"/>
    </xf>
    <xf numFmtId="10" fontId="9" fillId="25" borderId="5" xfId="0" applyNumberFormat="1" applyFont="1" applyFill="1" applyBorder="1" applyAlignment="1">
      <alignment horizontal="right" wrapText="1"/>
    </xf>
    <xf numFmtId="10" fontId="9" fillId="26" borderId="5" xfId="0" applyNumberFormat="1" applyFont="1" applyFill="1" applyBorder="1" applyAlignment="1">
      <alignment horizontal="right" wrapText="1"/>
    </xf>
    <xf numFmtId="10" fontId="9" fillId="27" borderId="5" xfId="0" applyNumberFormat="1" applyFont="1" applyFill="1" applyBorder="1" applyAlignment="1">
      <alignment horizontal="right" wrapText="1"/>
    </xf>
    <xf numFmtId="10" fontId="9" fillId="28" borderId="5" xfId="0" applyNumberFormat="1" applyFont="1" applyFill="1" applyBorder="1" applyAlignment="1">
      <alignment horizontal="right" wrapText="1"/>
    </xf>
    <xf numFmtId="10" fontId="9" fillId="29" borderId="5" xfId="0" applyNumberFormat="1" applyFont="1" applyFill="1" applyBorder="1" applyAlignment="1">
      <alignment horizontal="right" wrapText="1"/>
    </xf>
    <xf numFmtId="10" fontId="9" fillId="30" borderId="5" xfId="0" applyNumberFormat="1" applyFont="1" applyFill="1" applyBorder="1" applyAlignment="1">
      <alignment horizontal="right" wrapText="1"/>
    </xf>
    <xf numFmtId="0" fontId="9" fillId="31" borderId="5" xfId="0" applyFont="1" applyFill="1" applyBorder="1" applyAlignment="1">
      <alignment horizontal="right" wrapText="1"/>
    </xf>
    <xf numFmtId="10" fontId="9" fillId="32" borderId="5" xfId="0" applyNumberFormat="1" applyFont="1" applyFill="1" applyBorder="1" applyAlignment="1">
      <alignment horizontal="right" wrapText="1"/>
    </xf>
    <xf numFmtId="0" fontId="9" fillId="33" borderId="5" xfId="0" applyFont="1" applyFill="1" applyBorder="1" applyAlignment="1">
      <alignment horizontal="right" wrapText="1"/>
    </xf>
    <xf numFmtId="10" fontId="9" fillId="34" borderId="5" xfId="0" applyNumberFormat="1" applyFont="1" applyFill="1" applyBorder="1" applyAlignment="1">
      <alignment horizontal="right" wrapText="1"/>
    </xf>
    <xf numFmtId="0" fontId="9" fillId="35" borderId="5" xfId="0" applyFont="1" applyFill="1" applyBorder="1" applyAlignment="1">
      <alignment horizontal="right" wrapText="1"/>
    </xf>
    <xf numFmtId="10" fontId="9" fillId="36" borderId="5" xfId="0" applyNumberFormat="1" applyFont="1" applyFill="1" applyBorder="1" applyAlignment="1">
      <alignment horizontal="right" wrapText="1"/>
    </xf>
    <xf numFmtId="10" fontId="9" fillId="37" borderId="5" xfId="0" applyNumberFormat="1" applyFont="1" applyFill="1" applyBorder="1" applyAlignment="1">
      <alignment horizontal="right" wrapText="1"/>
    </xf>
    <xf numFmtId="10" fontId="9" fillId="38" borderId="5" xfId="0" applyNumberFormat="1" applyFont="1" applyFill="1" applyBorder="1" applyAlignment="1">
      <alignment horizontal="right" wrapText="1"/>
    </xf>
    <xf numFmtId="10" fontId="9" fillId="39" borderId="5" xfId="0" applyNumberFormat="1" applyFont="1" applyFill="1" applyBorder="1" applyAlignment="1">
      <alignment horizontal="right" wrapText="1"/>
    </xf>
    <xf numFmtId="10" fontId="9" fillId="40" borderId="5" xfId="0" applyNumberFormat="1" applyFont="1" applyFill="1" applyBorder="1" applyAlignment="1">
      <alignment horizontal="right" wrapText="1"/>
    </xf>
    <xf numFmtId="10" fontId="9" fillId="41" borderId="5" xfId="0" applyNumberFormat="1" applyFont="1" applyFill="1" applyBorder="1" applyAlignment="1">
      <alignment horizontal="right" wrapText="1"/>
    </xf>
    <xf numFmtId="10" fontId="9" fillId="42" borderId="5" xfId="0" applyNumberFormat="1" applyFont="1" applyFill="1" applyBorder="1" applyAlignment="1">
      <alignment horizontal="right" wrapText="1"/>
    </xf>
    <xf numFmtId="10" fontId="9" fillId="43" borderId="5" xfId="0" applyNumberFormat="1" applyFont="1" applyFill="1" applyBorder="1" applyAlignment="1">
      <alignment horizontal="right" wrapText="1"/>
    </xf>
    <xf numFmtId="0" fontId="9" fillId="44" borderId="5" xfId="0" applyFont="1" applyFill="1" applyBorder="1" applyAlignment="1">
      <alignment horizontal="right" wrapText="1"/>
    </xf>
    <xf numFmtId="10" fontId="9" fillId="45" borderId="5" xfId="0" applyNumberFormat="1" applyFont="1" applyFill="1" applyBorder="1" applyAlignment="1">
      <alignment horizontal="right" wrapText="1"/>
    </xf>
    <xf numFmtId="10" fontId="9" fillId="46" borderId="5" xfId="0" applyNumberFormat="1" applyFont="1" applyFill="1" applyBorder="1" applyAlignment="1">
      <alignment horizontal="right" wrapText="1"/>
    </xf>
    <xf numFmtId="10" fontId="9" fillId="47" borderId="5" xfId="0" applyNumberFormat="1" applyFont="1" applyFill="1" applyBorder="1" applyAlignment="1">
      <alignment horizontal="right" wrapText="1"/>
    </xf>
    <xf numFmtId="10" fontId="9" fillId="48" borderId="5" xfId="0" applyNumberFormat="1" applyFont="1" applyFill="1" applyBorder="1" applyAlignment="1">
      <alignment horizontal="right" wrapText="1"/>
    </xf>
    <xf numFmtId="10" fontId="9" fillId="49" borderId="5" xfId="0" applyNumberFormat="1" applyFont="1" applyFill="1" applyBorder="1" applyAlignment="1">
      <alignment horizontal="right" wrapText="1"/>
    </xf>
    <xf numFmtId="10" fontId="9" fillId="50" borderId="5" xfId="0" applyNumberFormat="1" applyFont="1" applyFill="1" applyBorder="1" applyAlignment="1">
      <alignment horizontal="right" wrapText="1"/>
    </xf>
    <xf numFmtId="10" fontId="9" fillId="51" borderId="5" xfId="0" applyNumberFormat="1" applyFont="1" applyFill="1" applyBorder="1" applyAlignment="1">
      <alignment horizontal="right" wrapText="1"/>
    </xf>
    <xf numFmtId="0" fontId="9" fillId="52" borderId="5" xfId="0" applyFont="1" applyFill="1" applyBorder="1" applyAlignment="1">
      <alignment horizontal="right" wrapText="1"/>
    </xf>
    <xf numFmtId="10" fontId="9" fillId="53" borderId="5" xfId="0" applyNumberFormat="1" applyFont="1" applyFill="1" applyBorder="1" applyAlignment="1">
      <alignment horizontal="right" wrapText="1"/>
    </xf>
    <xf numFmtId="10" fontId="9" fillId="54" borderId="5" xfId="0" applyNumberFormat="1" applyFont="1" applyFill="1" applyBorder="1" applyAlignment="1">
      <alignment horizontal="right" wrapText="1"/>
    </xf>
    <xf numFmtId="0" fontId="9" fillId="14" borderId="5" xfId="0" applyFont="1" applyFill="1" applyBorder="1" applyAlignment="1">
      <alignment horizontal="right" wrapText="1"/>
    </xf>
    <xf numFmtId="10" fontId="9" fillId="55" borderId="5" xfId="0" applyNumberFormat="1" applyFont="1" applyFill="1" applyBorder="1" applyAlignment="1">
      <alignment horizontal="right" wrapText="1"/>
    </xf>
    <xf numFmtId="10" fontId="9" fillId="56" borderId="5" xfId="0" applyNumberFormat="1" applyFont="1" applyFill="1" applyBorder="1" applyAlignment="1">
      <alignment horizontal="right" wrapText="1"/>
    </xf>
    <xf numFmtId="10" fontId="9" fillId="57" borderId="5" xfId="0" applyNumberFormat="1" applyFont="1" applyFill="1" applyBorder="1" applyAlignment="1">
      <alignment horizontal="right" wrapText="1"/>
    </xf>
    <xf numFmtId="10" fontId="9" fillId="58" borderId="5" xfId="0" applyNumberFormat="1" applyFont="1" applyFill="1" applyBorder="1" applyAlignment="1">
      <alignment horizontal="right" wrapText="1"/>
    </xf>
    <xf numFmtId="10" fontId="9" fillId="59" borderId="5" xfId="0" applyNumberFormat="1" applyFont="1" applyFill="1" applyBorder="1" applyAlignment="1">
      <alignment horizontal="right" wrapText="1"/>
    </xf>
    <xf numFmtId="0" fontId="9" fillId="60" borderId="5" xfId="0" applyFont="1" applyFill="1" applyBorder="1" applyAlignment="1">
      <alignment horizontal="right" wrapText="1"/>
    </xf>
    <xf numFmtId="10" fontId="9" fillId="61" borderId="5" xfId="0" applyNumberFormat="1" applyFont="1" applyFill="1" applyBorder="1" applyAlignment="1">
      <alignment horizontal="right" wrapText="1"/>
    </xf>
    <xf numFmtId="0" fontId="9" fillId="62" borderId="5" xfId="0" applyFont="1" applyFill="1" applyBorder="1" applyAlignment="1">
      <alignment horizontal="right" wrapText="1"/>
    </xf>
    <xf numFmtId="0" fontId="9" fillId="63" borderId="5" xfId="0" applyFont="1" applyFill="1" applyBorder="1" applyAlignment="1">
      <alignment horizontal="right" wrapText="1"/>
    </xf>
    <xf numFmtId="10" fontId="9" fillId="64" borderId="5" xfId="0" applyNumberFormat="1" applyFont="1" applyFill="1" applyBorder="1" applyAlignment="1">
      <alignment horizontal="right" wrapText="1"/>
    </xf>
    <xf numFmtId="10" fontId="9" fillId="65" borderId="5" xfId="0" applyNumberFormat="1" applyFont="1" applyFill="1" applyBorder="1" applyAlignment="1">
      <alignment horizontal="right" wrapText="1"/>
    </xf>
    <xf numFmtId="10" fontId="9" fillId="66" borderId="5" xfId="0" applyNumberFormat="1" applyFont="1" applyFill="1" applyBorder="1" applyAlignment="1">
      <alignment horizontal="right" wrapText="1"/>
    </xf>
    <xf numFmtId="10" fontId="9" fillId="67" borderId="5" xfId="0" applyNumberFormat="1" applyFont="1" applyFill="1" applyBorder="1" applyAlignment="1">
      <alignment horizontal="right" wrapText="1"/>
    </xf>
    <xf numFmtId="10" fontId="9" fillId="68" borderId="5" xfId="0" applyNumberFormat="1" applyFont="1" applyFill="1" applyBorder="1" applyAlignment="1">
      <alignment horizontal="right" wrapText="1"/>
    </xf>
    <xf numFmtId="0" fontId="9" fillId="69" borderId="5" xfId="0" applyFont="1" applyFill="1" applyBorder="1" applyAlignment="1">
      <alignment horizontal="right" wrapText="1"/>
    </xf>
    <xf numFmtId="10" fontId="9" fillId="70" borderId="5" xfId="0" applyNumberFormat="1" applyFont="1" applyFill="1" applyBorder="1" applyAlignment="1">
      <alignment horizontal="right" wrapText="1"/>
    </xf>
    <xf numFmtId="0" fontId="9" fillId="71" borderId="5" xfId="0" applyFont="1" applyFill="1" applyBorder="1" applyAlignment="1">
      <alignment horizontal="right" wrapText="1"/>
    </xf>
    <xf numFmtId="10" fontId="9" fillId="72" borderId="5" xfId="0" applyNumberFormat="1" applyFont="1" applyFill="1" applyBorder="1" applyAlignment="1">
      <alignment horizontal="right" wrapText="1"/>
    </xf>
    <xf numFmtId="0" fontId="9" fillId="73" borderId="5" xfId="0" applyFont="1" applyFill="1" applyBorder="1" applyAlignment="1">
      <alignment horizontal="right" wrapText="1"/>
    </xf>
    <xf numFmtId="10" fontId="9" fillId="74" borderId="5" xfId="0" applyNumberFormat="1" applyFont="1" applyFill="1" applyBorder="1" applyAlignment="1">
      <alignment horizontal="right" wrapText="1"/>
    </xf>
    <xf numFmtId="10" fontId="9" fillId="75" borderId="5" xfId="0" applyNumberFormat="1" applyFont="1" applyFill="1" applyBorder="1" applyAlignment="1">
      <alignment horizontal="right" wrapText="1"/>
    </xf>
    <xf numFmtId="10" fontId="9" fillId="76" borderId="5" xfId="0" applyNumberFormat="1" applyFont="1" applyFill="1" applyBorder="1" applyAlignment="1">
      <alignment horizontal="right" wrapText="1"/>
    </xf>
    <xf numFmtId="10" fontId="9" fillId="77" borderId="5" xfId="0" applyNumberFormat="1" applyFont="1" applyFill="1" applyBorder="1" applyAlignment="1">
      <alignment horizontal="right" wrapText="1"/>
    </xf>
    <xf numFmtId="10" fontId="9" fillId="78" borderId="5" xfId="0" applyNumberFormat="1" applyFont="1" applyFill="1" applyBorder="1" applyAlignment="1">
      <alignment horizontal="right" wrapText="1"/>
    </xf>
    <xf numFmtId="10" fontId="9" fillId="79" borderId="5" xfId="0" applyNumberFormat="1" applyFont="1" applyFill="1" applyBorder="1" applyAlignment="1">
      <alignment horizontal="right" wrapText="1"/>
    </xf>
    <xf numFmtId="10" fontId="9" fillId="80" borderId="5" xfId="0" applyNumberFormat="1" applyFont="1" applyFill="1" applyBorder="1" applyAlignment="1">
      <alignment horizontal="right" wrapText="1"/>
    </xf>
    <xf numFmtId="10" fontId="9" fillId="81" borderId="5" xfId="0" applyNumberFormat="1" applyFont="1" applyFill="1" applyBorder="1" applyAlignment="1">
      <alignment horizontal="right" wrapText="1"/>
    </xf>
    <xf numFmtId="10" fontId="9" fillId="82" borderId="5" xfId="0" applyNumberFormat="1" applyFont="1" applyFill="1" applyBorder="1" applyAlignment="1">
      <alignment horizontal="right" wrapText="1"/>
    </xf>
    <xf numFmtId="10" fontId="9" fillId="83" borderId="5" xfId="0" applyNumberFormat="1" applyFont="1" applyFill="1" applyBorder="1" applyAlignment="1">
      <alignment horizontal="right" wrapText="1"/>
    </xf>
    <xf numFmtId="0" fontId="9" fillId="84" borderId="5" xfId="0" applyFont="1" applyFill="1" applyBorder="1" applyAlignment="1">
      <alignment horizontal="right" wrapText="1"/>
    </xf>
    <xf numFmtId="10" fontId="9" fillId="85" borderId="5" xfId="0" applyNumberFormat="1" applyFont="1" applyFill="1" applyBorder="1" applyAlignment="1">
      <alignment horizontal="right" wrapText="1"/>
    </xf>
    <xf numFmtId="10" fontId="9" fillId="86" borderId="5" xfId="0" applyNumberFormat="1" applyFont="1" applyFill="1" applyBorder="1" applyAlignment="1">
      <alignment horizontal="right" wrapText="1"/>
    </xf>
    <xf numFmtId="10" fontId="9" fillId="87" borderId="5" xfId="0" applyNumberFormat="1" applyFont="1" applyFill="1" applyBorder="1" applyAlignment="1">
      <alignment horizontal="right" wrapText="1"/>
    </xf>
    <xf numFmtId="10" fontId="9" fillId="88" borderId="5" xfId="0" applyNumberFormat="1" applyFont="1" applyFill="1" applyBorder="1" applyAlignment="1">
      <alignment horizontal="right" wrapText="1"/>
    </xf>
    <xf numFmtId="0" fontId="9" fillId="89" borderId="5" xfId="0" applyFont="1" applyFill="1" applyBorder="1" applyAlignment="1">
      <alignment horizontal="right" wrapText="1"/>
    </xf>
    <xf numFmtId="10" fontId="9" fillId="90" borderId="5" xfId="0" applyNumberFormat="1" applyFont="1" applyFill="1" applyBorder="1" applyAlignment="1">
      <alignment horizontal="right" wrapText="1"/>
    </xf>
    <xf numFmtId="0" fontId="9" fillId="91" borderId="5" xfId="0" applyFont="1" applyFill="1" applyBorder="1" applyAlignment="1">
      <alignment horizontal="right" wrapText="1"/>
    </xf>
    <xf numFmtId="10" fontId="9" fillId="92" borderId="5" xfId="0" applyNumberFormat="1" applyFont="1" applyFill="1" applyBorder="1" applyAlignment="1">
      <alignment horizontal="right" wrapText="1"/>
    </xf>
    <xf numFmtId="0" fontId="9" fillId="24" borderId="5" xfId="0" applyFont="1" applyFill="1" applyBorder="1" applyAlignment="1">
      <alignment horizontal="right" wrapText="1"/>
    </xf>
    <xf numFmtId="10" fontId="9" fillId="93" borderId="5" xfId="0" applyNumberFormat="1" applyFont="1" applyFill="1" applyBorder="1" applyAlignment="1">
      <alignment horizontal="right" wrapText="1"/>
    </xf>
    <xf numFmtId="10" fontId="9" fillId="94" borderId="5" xfId="0" applyNumberFormat="1" applyFont="1" applyFill="1" applyBorder="1" applyAlignment="1">
      <alignment horizontal="right" wrapText="1"/>
    </xf>
    <xf numFmtId="10" fontId="9" fillId="95" borderId="5" xfId="0" applyNumberFormat="1" applyFont="1" applyFill="1" applyBorder="1" applyAlignment="1">
      <alignment horizontal="right" wrapText="1"/>
    </xf>
    <xf numFmtId="10" fontId="9" fillId="96" borderId="5" xfId="0" applyNumberFormat="1" applyFont="1" applyFill="1" applyBorder="1" applyAlignment="1">
      <alignment horizontal="right" wrapText="1"/>
    </xf>
    <xf numFmtId="10" fontId="9" fillId="97" borderId="5" xfId="0" applyNumberFormat="1" applyFont="1" applyFill="1" applyBorder="1" applyAlignment="1">
      <alignment horizontal="right" wrapText="1"/>
    </xf>
    <xf numFmtId="10" fontId="9" fillId="98" borderId="5" xfId="0" applyNumberFormat="1" applyFont="1" applyFill="1" applyBorder="1" applyAlignment="1">
      <alignment horizontal="right" wrapText="1"/>
    </xf>
    <xf numFmtId="10" fontId="9" fillId="99" borderId="5" xfId="0" applyNumberFormat="1" applyFont="1" applyFill="1" applyBorder="1" applyAlignment="1">
      <alignment horizontal="right" wrapText="1"/>
    </xf>
    <xf numFmtId="10" fontId="9" fillId="100" borderId="5" xfId="0" applyNumberFormat="1" applyFont="1" applyFill="1" applyBorder="1" applyAlignment="1">
      <alignment horizontal="right" wrapText="1"/>
    </xf>
    <xf numFmtId="10" fontId="9" fillId="101" borderId="5" xfId="0" applyNumberFormat="1" applyFont="1" applyFill="1" applyBorder="1" applyAlignment="1">
      <alignment horizontal="right" wrapText="1"/>
    </xf>
    <xf numFmtId="10" fontId="9" fillId="102" borderId="5" xfId="0" applyNumberFormat="1" applyFont="1" applyFill="1" applyBorder="1" applyAlignment="1">
      <alignment horizontal="right" wrapText="1"/>
    </xf>
    <xf numFmtId="10" fontId="9" fillId="103" borderId="5" xfId="0" applyNumberFormat="1" applyFont="1" applyFill="1" applyBorder="1" applyAlignment="1">
      <alignment horizontal="right" wrapText="1"/>
    </xf>
    <xf numFmtId="10" fontId="9" fillId="104" borderId="5" xfId="0" applyNumberFormat="1" applyFont="1" applyFill="1" applyBorder="1" applyAlignment="1">
      <alignment horizontal="right" wrapText="1"/>
    </xf>
    <xf numFmtId="10" fontId="9" fillId="105" borderId="5" xfId="0" applyNumberFormat="1" applyFont="1" applyFill="1" applyBorder="1" applyAlignment="1">
      <alignment horizontal="right" wrapText="1"/>
    </xf>
    <xf numFmtId="0" fontId="9" fillId="34" borderId="5" xfId="0" applyFont="1" applyFill="1" applyBorder="1" applyAlignment="1">
      <alignment horizontal="right" wrapText="1"/>
    </xf>
    <xf numFmtId="10" fontId="9" fillId="106" borderId="5" xfId="0" applyNumberFormat="1" applyFont="1" applyFill="1" applyBorder="1" applyAlignment="1">
      <alignment horizontal="right" wrapText="1"/>
    </xf>
    <xf numFmtId="10" fontId="9" fillId="107" borderId="5" xfId="0" applyNumberFormat="1" applyFont="1" applyFill="1" applyBorder="1" applyAlignment="1">
      <alignment horizontal="right" wrapText="1"/>
    </xf>
    <xf numFmtId="10" fontId="9" fillId="108" borderId="5" xfId="0" applyNumberFormat="1" applyFont="1" applyFill="1" applyBorder="1" applyAlignment="1">
      <alignment horizontal="right" wrapText="1"/>
    </xf>
    <xf numFmtId="10" fontId="9" fillId="109" borderId="5" xfId="0" applyNumberFormat="1" applyFont="1" applyFill="1" applyBorder="1" applyAlignment="1">
      <alignment horizontal="right" wrapText="1"/>
    </xf>
    <xf numFmtId="10" fontId="9" fillId="110" borderId="5" xfId="0" applyNumberFormat="1" applyFont="1" applyFill="1" applyBorder="1" applyAlignment="1">
      <alignment horizontal="right" wrapText="1"/>
    </xf>
    <xf numFmtId="10" fontId="9" fillId="111" borderId="5" xfId="0" applyNumberFormat="1" applyFont="1" applyFill="1" applyBorder="1" applyAlignment="1">
      <alignment horizontal="right" wrapText="1"/>
    </xf>
    <xf numFmtId="10" fontId="9" fillId="112" borderId="5" xfId="0" applyNumberFormat="1" applyFont="1" applyFill="1" applyBorder="1" applyAlignment="1">
      <alignment horizontal="right" wrapText="1"/>
    </xf>
    <xf numFmtId="10" fontId="9" fillId="44" borderId="5" xfId="0" applyNumberFormat="1" applyFont="1" applyFill="1" applyBorder="1" applyAlignment="1">
      <alignment horizontal="right" wrapText="1"/>
    </xf>
    <xf numFmtId="0" fontId="9" fillId="113" borderId="5" xfId="0" applyFont="1" applyFill="1" applyBorder="1" applyAlignment="1">
      <alignment horizontal="right" wrapText="1"/>
    </xf>
    <xf numFmtId="10" fontId="9" fillId="114" borderId="5" xfId="0" applyNumberFormat="1" applyFont="1" applyFill="1" applyBorder="1" applyAlignment="1">
      <alignment horizontal="right" wrapText="1"/>
    </xf>
    <xf numFmtId="10" fontId="9" fillId="115" borderId="5" xfId="0" applyNumberFormat="1" applyFont="1" applyFill="1" applyBorder="1" applyAlignment="1">
      <alignment horizontal="right" wrapText="1"/>
    </xf>
    <xf numFmtId="10" fontId="9" fillId="116" borderId="5" xfId="0" applyNumberFormat="1" applyFont="1" applyFill="1" applyBorder="1" applyAlignment="1">
      <alignment horizontal="right" wrapText="1"/>
    </xf>
    <xf numFmtId="10" fontId="9" fillId="117" borderId="5" xfId="0" applyNumberFormat="1" applyFont="1" applyFill="1" applyBorder="1" applyAlignment="1">
      <alignment horizontal="right" wrapText="1"/>
    </xf>
    <xf numFmtId="10" fontId="9" fillId="118" borderId="5" xfId="0" applyNumberFormat="1" applyFont="1" applyFill="1" applyBorder="1" applyAlignment="1">
      <alignment horizontal="right" wrapText="1"/>
    </xf>
    <xf numFmtId="10" fontId="9" fillId="119" borderId="5" xfId="0" applyNumberFormat="1" applyFont="1" applyFill="1" applyBorder="1" applyAlignment="1">
      <alignment horizontal="right" wrapText="1"/>
    </xf>
    <xf numFmtId="10" fontId="9" fillId="120" borderId="5" xfId="0" applyNumberFormat="1" applyFont="1" applyFill="1" applyBorder="1" applyAlignment="1">
      <alignment horizontal="right" wrapText="1"/>
    </xf>
    <xf numFmtId="0" fontId="9" fillId="121" borderId="5" xfId="0" applyFont="1" applyFill="1" applyBorder="1" applyAlignment="1">
      <alignment horizontal="right" wrapText="1"/>
    </xf>
    <xf numFmtId="10" fontId="9" fillId="122" borderId="5" xfId="0" applyNumberFormat="1" applyFont="1" applyFill="1" applyBorder="1" applyAlignment="1">
      <alignment horizontal="right" wrapText="1"/>
    </xf>
    <xf numFmtId="10" fontId="9" fillId="123" borderId="5" xfId="0" applyNumberFormat="1" applyFont="1" applyFill="1" applyBorder="1" applyAlignment="1">
      <alignment horizontal="right" wrapText="1"/>
    </xf>
    <xf numFmtId="0" fontId="9" fillId="124" borderId="5" xfId="0" applyFont="1" applyFill="1" applyBorder="1" applyAlignment="1">
      <alignment horizontal="right" wrapText="1"/>
    </xf>
    <xf numFmtId="10" fontId="9" fillId="125" borderId="5" xfId="0" applyNumberFormat="1" applyFont="1" applyFill="1" applyBorder="1" applyAlignment="1">
      <alignment horizontal="right" wrapText="1"/>
    </xf>
    <xf numFmtId="0" fontId="9" fillId="126" borderId="5" xfId="0" applyFont="1" applyFill="1" applyBorder="1" applyAlignment="1">
      <alignment horizontal="right" wrapText="1"/>
    </xf>
    <xf numFmtId="10" fontId="9" fillId="127" borderId="5" xfId="0" applyNumberFormat="1" applyFont="1" applyFill="1" applyBorder="1" applyAlignment="1">
      <alignment horizontal="right" wrapText="1"/>
    </xf>
    <xf numFmtId="0" fontId="9" fillId="128" borderId="5" xfId="0" applyFont="1" applyFill="1" applyBorder="1" applyAlignment="1">
      <alignment horizontal="right" wrapText="1"/>
    </xf>
    <xf numFmtId="10" fontId="9" fillId="129" borderId="5" xfId="0" applyNumberFormat="1" applyFont="1" applyFill="1" applyBorder="1" applyAlignment="1">
      <alignment horizontal="right" wrapText="1"/>
    </xf>
    <xf numFmtId="10" fontId="9" fillId="130" borderId="5" xfId="0" applyNumberFormat="1" applyFont="1" applyFill="1" applyBorder="1" applyAlignment="1">
      <alignment horizontal="right" wrapText="1"/>
    </xf>
    <xf numFmtId="10" fontId="9" fillId="31" borderId="5" xfId="0" applyNumberFormat="1" applyFont="1" applyFill="1" applyBorder="1" applyAlignment="1">
      <alignment horizontal="right" wrapText="1"/>
    </xf>
    <xf numFmtId="10" fontId="9" fillId="131" borderId="5" xfId="0" applyNumberFormat="1" applyFont="1" applyFill="1" applyBorder="1" applyAlignment="1">
      <alignment horizontal="right" wrapText="1"/>
    </xf>
    <xf numFmtId="10" fontId="9" fillId="132" borderId="5" xfId="0" applyNumberFormat="1" applyFont="1" applyFill="1" applyBorder="1" applyAlignment="1">
      <alignment horizontal="right" wrapText="1"/>
    </xf>
    <xf numFmtId="10" fontId="9" fillId="133" borderId="5" xfId="0" applyNumberFormat="1" applyFont="1" applyFill="1" applyBorder="1" applyAlignment="1">
      <alignment horizontal="right" wrapText="1"/>
    </xf>
    <xf numFmtId="10" fontId="9" fillId="134" borderId="5" xfId="0" applyNumberFormat="1" applyFont="1" applyFill="1" applyBorder="1" applyAlignment="1">
      <alignment horizontal="right" wrapText="1"/>
    </xf>
    <xf numFmtId="0" fontId="9" fillId="135" borderId="5" xfId="0" applyFont="1" applyFill="1" applyBorder="1" applyAlignment="1">
      <alignment horizontal="right" wrapText="1"/>
    </xf>
    <xf numFmtId="10" fontId="9" fillId="136" borderId="5" xfId="0" applyNumberFormat="1" applyFont="1" applyFill="1" applyBorder="1" applyAlignment="1">
      <alignment horizontal="right" wrapText="1"/>
    </xf>
    <xf numFmtId="10" fontId="9" fillId="137" borderId="5" xfId="0" applyNumberFormat="1" applyFont="1" applyFill="1" applyBorder="1" applyAlignment="1">
      <alignment horizontal="right" wrapText="1"/>
    </xf>
    <xf numFmtId="10" fontId="9" fillId="138" borderId="5" xfId="0" applyNumberFormat="1" applyFont="1" applyFill="1" applyBorder="1" applyAlignment="1">
      <alignment horizontal="right" wrapText="1"/>
    </xf>
    <xf numFmtId="10" fontId="9" fillId="139" borderId="5" xfId="0" applyNumberFormat="1" applyFont="1" applyFill="1" applyBorder="1" applyAlignment="1">
      <alignment horizontal="right" wrapText="1"/>
    </xf>
    <xf numFmtId="10" fontId="9" fillId="140" borderId="5" xfId="0" applyNumberFormat="1" applyFont="1" applyFill="1" applyBorder="1" applyAlignment="1">
      <alignment horizontal="right" wrapText="1"/>
    </xf>
    <xf numFmtId="10" fontId="9" fillId="141" borderId="5" xfId="0" applyNumberFormat="1" applyFont="1" applyFill="1" applyBorder="1" applyAlignment="1">
      <alignment horizontal="right" wrapText="1"/>
    </xf>
    <xf numFmtId="10" fontId="9" fillId="142" borderId="5" xfId="0" applyNumberFormat="1" applyFont="1" applyFill="1" applyBorder="1" applyAlignment="1">
      <alignment horizontal="right" wrapText="1"/>
    </xf>
    <xf numFmtId="10" fontId="9" fillId="143" borderId="5" xfId="0" applyNumberFormat="1" applyFont="1" applyFill="1" applyBorder="1" applyAlignment="1">
      <alignment horizontal="right" wrapText="1"/>
    </xf>
    <xf numFmtId="10" fontId="9" fillId="144" borderId="5" xfId="0" applyNumberFormat="1" applyFont="1" applyFill="1" applyBorder="1" applyAlignment="1">
      <alignment horizontal="right" wrapText="1"/>
    </xf>
    <xf numFmtId="10" fontId="9" fillId="145" borderId="5" xfId="0" applyNumberFormat="1" applyFont="1" applyFill="1" applyBorder="1" applyAlignment="1">
      <alignment horizontal="right" wrapText="1"/>
    </xf>
    <xf numFmtId="0" fontId="9" fillId="146" borderId="5" xfId="0" applyFont="1" applyFill="1" applyBorder="1" applyAlignment="1">
      <alignment horizontal="right" wrapText="1"/>
    </xf>
    <xf numFmtId="10" fontId="9" fillId="147" borderId="5" xfId="0" applyNumberFormat="1" applyFont="1" applyFill="1" applyBorder="1" applyAlignment="1">
      <alignment horizontal="right" wrapText="1"/>
    </xf>
    <xf numFmtId="0" fontId="9" fillId="148" borderId="5" xfId="0" applyFont="1" applyFill="1" applyBorder="1" applyAlignment="1">
      <alignment horizontal="right" wrapText="1"/>
    </xf>
    <xf numFmtId="10" fontId="9" fillId="149" borderId="5" xfId="0" applyNumberFormat="1" applyFont="1" applyFill="1" applyBorder="1" applyAlignment="1">
      <alignment horizontal="right" wrapText="1"/>
    </xf>
    <xf numFmtId="0" fontId="9" fillId="150" borderId="5" xfId="0" applyFont="1" applyFill="1" applyBorder="1" applyAlignment="1">
      <alignment horizontal="right" wrapText="1"/>
    </xf>
    <xf numFmtId="10" fontId="9" fillId="151" borderId="5" xfId="0" applyNumberFormat="1" applyFont="1" applyFill="1" applyBorder="1" applyAlignment="1">
      <alignment horizontal="right" wrapText="1"/>
    </xf>
    <xf numFmtId="10" fontId="9" fillId="152" borderId="5" xfId="0" applyNumberFormat="1" applyFont="1" applyFill="1" applyBorder="1" applyAlignment="1">
      <alignment horizontal="right" wrapText="1"/>
    </xf>
    <xf numFmtId="10" fontId="9" fillId="153" borderId="5" xfId="0" applyNumberFormat="1" applyFont="1" applyFill="1" applyBorder="1" applyAlignment="1">
      <alignment horizontal="right" wrapText="1"/>
    </xf>
    <xf numFmtId="10" fontId="9" fillId="154" borderId="5" xfId="0" applyNumberFormat="1" applyFont="1" applyFill="1" applyBorder="1" applyAlignment="1">
      <alignment horizontal="right" wrapText="1"/>
    </xf>
    <xf numFmtId="10" fontId="9" fillId="155" borderId="5" xfId="0" applyNumberFormat="1" applyFont="1" applyFill="1" applyBorder="1" applyAlignment="1">
      <alignment horizontal="right" wrapText="1"/>
    </xf>
    <xf numFmtId="10" fontId="9" fillId="23" borderId="5" xfId="0" applyNumberFormat="1" applyFont="1" applyFill="1" applyBorder="1" applyAlignment="1">
      <alignment horizontal="right" wrapText="1"/>
    </xf>
    <xf numFmtId="0" fontId="9" fillId="156" borderId="5" xfId="0" applyFont="1" applyFill="1" applyBorder="1" applyAlignment="1">
      <alignment horizontal="right" wrapText="1"/>
    </xf>
    <xf numFmtId="10" fontId="9" fillId="157" borderId="5" xfId="0" applyNumberFormat="1" applyFont="1" applyFill="1" applyBorder="1" applyAlignment="1">
      <alignment horizontal="right" wrapText="1"/>
    </xf>
    <xf numFmtId="10" fontId="9" fillId="158" borderId="5" xfId="0" applyNumberFormat="1" applyFont="1" applyFill="1" applyBorder="1" applyAlignment="1">
      <alignment horizontal="right" wrapText="1"/>
    </xf>
    <xf numFmtId="10" fontId="9" fillId="159" borderId="5" xfId="0" applyNumberFormat="1" applyFont="1" applyFill="1" applyBorder="1" applyAlignment="1">
      <alignment horizontal="right" wrapText="1"/>
    </xf>
    <xf numFmtId="10" fontId="9" fillId="160" borderId="5" xfId="0" applyNumberFormat="1" applyFont="1" applyFill="1" applyBorder="1" applyAlignment="1">
      <alignment horizontal="right" wrapText="1"/>
    </xf>
    <xf numFmtId="10" fontId="9" fillId="161" borderId="5" xfId="0" applyNumberFormat="1" applyFont="1" applyFill="1" applyBorder="1" applyAlignment="1">
      <alignment horizontal="right" wrapText="1"/>
    </xf>
    <xf numFmtId="10" fontId="9" fillId="162" borderId="5" xfId="0" applyNumberFormat="1" applyFont="1" applyFill="1" applyBorder="1" applyAlignment="1">
      <alignment horizontal="right" wrapText="1"/>
    </xf>
    <xf numFmtId="0" fontId="9" fillId="163" borderId="5" xfId="0" applyFont="1" applyFill="1" applyBorder="1" applyAlignment="1">
      <alignment horizontal="right" wrapText="1"/>
    </xf>
    <xf numFmtId="10" fontId="9" fillId="164" borderId="5" xfId="0" applyNumberFormat="1" applyFont="1" applyFill="1" applyBorder="1" applyAlignment="1">
      <alignment horizontal="right" wrapText="1"/>
    </xf>
    <xf numFmtId="10" fontId="9" fillId="165" borderId="5" xfId="0" applyNumberFormat="1" applyFont="1" applyFill="1" applyBorder="1" applyAlignment="1">
      <alignment horizontal="right" wrapText="1"/>
    </xf>
    <xf numFmtId="10" fontId="9" fillId="166" borderId="5" xfId="0" applyNumberFormat="1" applyFont="1" applyFill="1" applyBorder="1" applyAlignment="1">
      <alignment horizontal="right" wrapText="1"/>
    </xf>
    <xf numFmtId="10" fontId="9" fillId="167" borderId="5" xfId="0" applyNumberFormat="1" applyFont="1" applyFill="1" applyBorder="1" applyAlignment="1">
      <alignment horizontal="right" wrapText="1"/>
    </xf>
    <xf numFmtId="10" fontId="9" fillId="35" borderId="5" xfId="0" applyNumberFormat="1" applyFont="1" applyFill="1" applyBorder="1" applyAlignment="1">
      <alignment horizontal="right" wrapText="1"/>
    </xf>
    <xf numFmtId="10" fontId="9" fillId="168" borderId="5" xfId="0" applyNumberFormat="1" applyFont="1" applyFill="1" applyBorder="1" applyAlignment="1">
      <alignment horizontal="right" wrapText="1"/>
    </xf>
    <xf numFmtId="10" fontId="9" fillId="169" borderId="5" xfId="0" applyNumberFormat="1" applyFont="1" applyFill="1" applyBorder="1" applyAlignment="1">
      <alignment horizontal="right" wrapText="1"/>
    </xf>
    <xf numFmtId="10" fontId="9" fillId="170" borderId="5" xfId="0" applyNumberFormat="1" applyFont="1" applyFill="1" applyBorder="1" applyAlignment="1">
      <alignment horizontal="right" wrapText="1"/>
    </xf>
    <xf numFmtId="0" fontId="9" fillId="18" borderId="5" xfId="0" applyFont="1" applyFill="1" applyBorder="1" applyAlignment="1">
      <alignment horizontal="right" wrapText="1"/>
    </xf>
    <xf numFmtId="10" fontId="9" fillId="69" borderId="5" xfId="0" applyNumberFormat="1" applyFont="1" applyFill="1" applyBorder="1" applyAlignment="1">
      <alignment horizontal="right" wrapText="1"/>
    </xf>
    <xf numFmtId="0" fontId="9" fillId="164" borderId="5" xfId="0" applyFont="1" applyFill="1" applyBorder="1" applyAlignment="1">
      <alignment horizontal="right" wrapText="1"/>
    </xf>
    <xf numFmtId="10" fontId="9" fillId="171" borderId="5" xfId="0" applyNumberFormat="1" applyFont="1" applyFill="1" applyBorder="1" applyAlignment="1">
      <alignment horizontal="right" wrapText="1"/>
    </xf>
    <xf numFmtId="10" fontId="9" fillId="126" borderId="5" xfId="0" applyNumberFormat="1" applyFont="1" applyFill="1" applyBorder="1" applyAlignment="1">
      <alignment horizontal="right" wrapText="1"/>
    </xf>
    <xf numFmtId="10" fontId="9" fillId="172" borderId="5" xfId="0" applyNumberFormat="1" applyFont="1" applyFill="1" applyBorder="1" applyAlignment="1">
      <alignment horizontal="right" wrapText="1"/>
    </xf>
    <xf numFmtId="10" fontId="9" fillId="173" borderId="5" xfId="0" applyNumberFormat="1" applyFont="1" applyFill="1" applyBorder="1" applyAlignment="1">
      <alignment horizontal="right" wrapText="1"/>
    </xf>
    <xf numFmtId="0" fontId="9" fillId="132" borderId="5" xfId="0" applyFont="1" applyFill="1" applyBorder="1" applyAlignment="1">
      <alignment horizontal="right" wrapText="1"/>
    </xf>
    <xf numFmtId="10" fontId="9" fillId="174" borderId="5" xfId="0" applyNumberFormat="1" applyFont="1" applyFill="1" applyBorder="1" applyAlignment="1">
      <alignment horizontal="right" wrapText="1"/>
    </xf>
    <xf numFmtId="10" fontId="9" fillId="175" borderId="5" xfId="0" applyNumberFormat="1" applyFont="1" applyFill="1" applyBorder="1" applyAlignment="1">
      <alignment horizontal="right" wrapText="1"/>
    </xf>
    <xf numFmtId="10" fontId="9" fillId="176" borderId="5" xfId="0" applyNumberFormat="1" applyFont="1" applyFill="1" applyBorder="1" applyAlignment="1">
      <alignment horizontal="right" wrapText="1"/>
    </xf>
    <xf numFmtId="10" fontId="9" fillId="177" borderId="5" xfId="0" applyNumberFormat="1" applyFont="1" applyFill="1" applyBorder="1" applyAlignment="1">
      <alignment horizontal="right" wrapText="1"/>
    </xf>
    <xf numFmtId="0" fontId="9" fillId="151" borderId="5" xfId="0" applyFont="1" applyFill="1" applyBorder="1" applyAlignment="1">
      <alignment horizontal="right" wrapText="1"/>
    </xf>
    <xf numFmtId="0" fontId="9" fillId="178" borderId="5" xfId="0" applyFont="1" applyFill="1" applyBorder="1" applyAlignment="1">
      <alignment horizontal="right" wrapText="1"/>
    </xf>
    <xf numFmtId="0" fontId="9" fillId="179" borderId="5" xfId="0" applyFont="1" applyFill="1" applyBorder="1" applyAlignment="1">
      <alignment horizontal="right" wrapText="1"/>
    </xf>
    <xf numFmtId="10" fontId="9" fillId="180" borderId="5" xfId="0" applyNumberFormat="1" applyFont="1" applyFill="1" applyBorder="1" applyAlignment="1">
      <alignment horizontal="right" wrapText="1"/>
    </xf>
    <xf numFmtId="10" fontId="9" fillId="181" borderId="5" xfId="0" applyNumberFormat="1" applyFont="1" applyFill="1" applyBorder="1" applyAlignment="1">
      <alignment horizontal="right" wrapText="1"/>
    </xf>
    <xf numFmtId="10" fontId="9" fillId="182" borderId="5" xfId="0" applyNumberFormat="1" applyFont="1" applyFill="1" applyBorder="1" applyAlignment="1">
      <alignment horizontal="right" wrapText="1"/>
    </xf>
    <xf numFmtId="10" fontId="9" fillId="183" borderId="5" xfId="0" applyNumberFormat="1" applyFont="1" applyFill="1" applyBorder="1" applyAlignment="1">
      <alignment horizontal="right" wrapText="1"/>
    </xf>
    <xf numFmtId="10" fontId="9" fillId="184" borderId="5" xfId="0" applyNumberFormat="1" applyFont="1" applyFill="1" applyBorder="1" applyAlignment="1">
      <alignment horizontal="right" wrapText="1"/>
    </xf>
    <xf numFmtId="10" fontId="9" fillId="185" borderId="5" xfId="0" applyNumberFormat="1" applyFont="1" applyFill="1" applyBorder="1" applyAlignment="1">
      <alignment horizontal="right" wrapText="1"/>
    </xf>
    <xf numFmtId="10" fontId="9" fillId="186" borderId="5" xfId="0" applyNumberFormat="1" applyFont="1" applyFill="1" applyBorder="1" applyAlignment="1">
      <alignment horizontal="right" wrapText="1"/>
    </xf>
    <xf numFmtId="10" fontId="9" fillId="187" borderId="5" xfId="0" applyNumberFormat="1" applyFont="1" applyFill="1" applyBorder="1" applyAlignment="1">
      <alignment horizontal="right" wrapText="1"/>
    </xf>
    <xf numFmtId="10" fontId="9" fillId="188" borderId="5" xfId="0" applyNumberFormat="1" applyFont="1" applyFill="1" applyBorder="1" applyAlignment="1">
      <alignment horizontal="right" wrapText="1"/>
    </xf>
    <xf numFmtId="10" fontId="9" fillId="189" borderId="5" xfId="0" applyNumberFormat="1" applyFont="1" applyFill="1" applyBorder="1" applyAlignment="1">
      <alignment horizontal="right" wrapText="1"/>
    </xf>
    <xf numFmtId="10" fontId="9" fillId="33" borderId="5" xfId="0" applyNumberFormat="1" applyFont="1" applyFill="1" applyBorder="1" applyAlignment="1">
      <alignment horizontal="right" wrapText="1"/>
    </xf>
    <xf numFmtId="10" fontId="9" fillId="190" borderId="5" xfId="0" applyNumberFormat="1" applyFont="1" applyFill="1" applyBorder="1" applyAlignment="1">
      <alignment horizontal="right" wrapText="1"/>
    </xf>
    <xf numFmtId="0" fontId="9" fillId="127" borderId="5" xfId="0" applyFont="1" applyFill="1" applyBorder="1" applyAlignment="1">
      <alignment horizontal="right" wrapText="1"/>
    </xf>
    <xf numFmtId="10" fontId="9" fillId="135" borderId="5" xfId="0" applyNumberFormat="1" applyFont="1" applyFill="1" applyBorder="1" applyAlignment="1">
      <alignment horizontal="right" wrapText="1"/>
    </xf>
    <xf numFmtId="0" fontId="9" fillId="191" borderId="5" xfId="0" applyFont="1" applyFill="1" applyBorder="1" applyAlignment="1">
      <alignment horizontal="right" wrapText="1"/>
    </xf>
    <xf numFmtId="0" fontId="9" fillId="192" borderId="5" xfId="0" applyFont="1" applyFill="1" applyBorder="1" applyAlignment="1">
      <alignment horizontal="right" wrapText="1"/>
    </xf>
    <xf numFmtId="10" fontId="9" fillId="193" borderId="5" xfId="0" applyNumberFormat="1" applyFont="1" applyFill="1" applyBorder="1" applyAlignment="1">
      <alignment horizontal="right" wrapText="1"/>
    </xf>
    <xf numFmtId="10" fontId="9" fillId="194" borderId="5" xfId="0" applyNumberFormat="1" applyFont="1" applyFill="1" applyBorder="1" applyAlignment="1">
      <alignment horizontal="right" wrapText="1"/>
    </xf>
    <xf numFmtId="10" fontId="9" fillId="195" borderId="5" xfId="0" applyNumberFormat="1" applyFont="1" applyFill="1" applyBorder="1" applyAlignment="1">
      <alignment horizontal="right" wrapText="1"/>
    </xf>
    <xf numFmtId="10" fontId="9" fillId="13" borderId="5" xfId="0" applyNumberFormat="1" applyFont="1" applyFill="1" applyBorder="1" applyAlignment="1">
      <alignment horizontal="right" wrapText="1"/>
    </xf>
    <xf numFmtId="10" fontId="9" fillId="196" borderId="5" xfId="0" applyNumberFormat="1" applyFont="1" applyFill="1" applyBorder="1" applyAlignment="1">
      <alignment horizontal="right" wrapText="1"/>
    </xf>
    <xf numFmtId="10" fontId="9" fillId="197" borderId="5" xfId="0" applyNumberFormat="1" applyFont="1" applyFill="1" applyBorder="1" applyAlignment="1">
      <alignment horizontal="right" wrapText="1"/>
    </xf>
    <xf numFmtId="10" fontId="9" fillId="198" borderId="5" xfId="0" applyNumberFormat="1" applyFont="1" applyFill="1" applyBorder="1" applyAlignment="1">
      <alignment horizontal="right" wrapText="1"/>
    </xf>
    <xf numFmtId="10" fontId="9" fillId="199" borderId="5" xfId="0" applyNumberFormat="1" applyFont="1" applyFill="1" applyBorder="1" applyAlignment="1">
      <alignment horizontal="right" wrapText="1"/>
    </xf>
    <xf numFmtId="10" fontId="9" fillId="200" borderId="5" xfId="0" applyNumberFormat="1" applyFont="1" applyFill="1" applyBorder="1" applyAlignment="1">
      <alignment horizontal="right" wrapText="1"/>
    </xf>
    <xf numFmtId="10" fontId="9" fillId="201" borderId="5" xfId="0" applyNumberFormat="1" applyFont="1" applyFill="1" applyBorder="1" applyAlignment="1">
      <alignment horizontal="right" wrapText="1"/>
    </xf>
    <xf numFmtId="0" fontId="9" fillId="61" borderId="5" xfId="0" applyFont="1" applyFill="1" applyBorder="1" applyAlignment="1">
      <alignment horizontal="right" wrapText="1"/>
    </xf>
    <xf numFmtId="10" fontId="9" fillId="202" borderId="5" xfId="0" applyNumberFormat="1" applyFont="1" applyFill="1" applyBorder="1" applyAlignment="1">
      <alignment horizontal="right" wrapText="1"/>
    </xf>
    <xf numFmtId="10" fontId="9" fillId="203" borderId="5" xfId="0" applyNumberFormat="1" applyFont="1" applyFill="1" applyBorder="1" applyAlignment="1">
      <alignment horizontal="right" wrapText="1"/>
    </xf>
    <xf numFmtId="10" fontId="9" fillId="204" borderId="5" xfId="0" applyNumberFormat="1" applyFont="1" applyFill="1" applyBorder="1" applyAlignment="1">
      <alignment horizontal="right" wrapText="1"/>
    </xf>
    <xf numFmtId="10" fontId="9" fillId="205" borderId="5" xfId="0" applyNumberFormat="1" applyFont="1" applyFill="1" applyBorder="1" applyAlignment="1">
      <alignment horizontal="right" wrapText="1"/>
    </xf>
    <xf numFmtId="10" fontId="9" fillId="206" borderId="5" xfId="0" applyNumberFormat="1" applyFont="1" applyFill="1" applyBorder="1" applyAlignment="1">
      <alignment horizontal="right" wrapText="1"/>
    </xf>
    <xf numFmtId="10" fontId="9" fillId="207" borderId="5" xfId="0" applyNumberFormat="1" applyFont="1" applyFill="1" applyBorder="1" applyAlignment="1">
      <alignment horizontal="right" wrapText="1"/>
    </xf>
    <xf numFmtId="10" fontId="9" fillId="192" borderId="5" xfId="0" applyNumberFormat="1" applyFont="1" applyFill="1" applyBorder="1" applyAlignment="1">
      <alignment horizontal="right" wrapText="1"/>
    </xf>
    <xf numFmtId="0" fontId="9" fillId="208" borderId="5" xfId="0" applyFont="1" applyFill="1" applyBorder="1" applyAlignment="1">
      <alignment horizontal="right" wrapText="1"/>
    </xf>
    <xf numFmtId="10" fontId="9" fillId="209" borderId="5" xfId="0" applyNumberFormat="1" applyFont="1" applyFill="1" applyBorder="1" applyAlignment="1">
      <alignment horizontal="right" wrapText="1"/>
    </xf>
    <xf numFmtId="0" fontId="9" fillId="210" borderId="5" xfId="0" applyFont="1" applyFill="1" applyBorder="1" applyAlignment="1">
      <alignment horizontal="right" wrapText="1"/>
    </xf>
    <xf numFmtId="10" fontId="9" fillId="211" borderId="5" xfId="0" applyNumberFormat="1" applyFont="1" applyFill="1" applyBorder="1" applyAlignment="1">
      <alignment horizontal="right" wrapText="1"/>
    </xf>
    <xf numFmtId="10" fontId="9" fillId="212" borderId="5" xfId="0" applyNumberFormat="1" applyFont="1" applyFill="1" applyBorder="1" applyAlignment="1">
      <alignment horizontal="right" wrapText="1"/>
    </xf>
    <xf numFmtId="0" fontId="9" fillId="0" borderId="6" xfId="0" applyFont="1" applyBorder="1" applyAlignment="1">
      <alignment wrapText="1"/>
    </xf>
    <xf numFmtId="10" fontId="9" fillId="213" borderId="5" xfId="0" applyNumberFormat="1" applyFont="1" applyFill="1" applyBorder="1" applyAlignment="1">
      <alignment horizontal="right" wrapText="1"/>
    </xf>
    <xf numFmtId="10" fontId="9" fillId="124" borderId="5" xfId="0" applyNumberFormat="1" applyFont="1" applyFill="1" applyBorder="1" applyAlignment="1">
      <alignment horizontal="right" wrapText="1"/>
    </xf>
    <xf numFmtId="10" fontId="9" fillId="214" borderId="5" xfId="0" applyNumberFormat="1" applyFont="1" applyFill="1" applyBorder="1" applyAlignment="1">
      <alignment horizontal="right" wrapText="1"/>
    </xf>
    <xf numFmtId="10" fontId="9" fillId="215" borderId="5" xfId="0" applyNumberFormat="1" applyFont="1" applyFill="1" applyBorder="1" applyAlignment="1">
      <alignment horizontal="right" wrapText="1"/>
    </xf>
    <xf numFmtId="0" fontId="9" fillId="216" borderId="5" xfId="0" applyFont="1" applyFill="1" applyBorder="1" applyAlignment="1">
      <alignment horizontal="right" wrapText="1"/>
    </xf>
    <xf numFmtId="10" fontId="9" fillId="52" borderId="5" xfId="0" applyNumberFormat="1" applyFont="1" applyFill="1" applyBorder="1" applyAlignment="1">
      <alignment horizontal="right" wrapText="1"/>
    </xf>
    <xf numFmtId="0" fontId="9" fillId="217" borderId="5" xfId="0" applyFont="1" applyFill="1" applyBorder="1" applyAlignment="1">
      <alignment horizontal="right" wrapText="1"/>
    </xf>
    <xf numFmtId="10" fontId="9" fillId="218" borderId="5" xfId="0" applyNumberFormat="1" applyFont="1" applyFill="1" applyBorder="1" applyAlignment="1">
      <alignment horizontal="right" wrapText="1"/>
    </xf>
    <xf numFmtId="10" fontId="9" fillId="219" borderId="5" xfId="0" applyNumberFormat="1" applyFont="1" applyFill="1" applyBorder="1" applyAlignment="1">
      <alignment horizontal="right" wrapText="1"/>
    </xf>
    <xf numFmtId="10" fontId="9" fillId="220" borderId="5" xfId="0" applyNumberFormat="1" applyFont="1" applyFill="1" applyBorder="1" applyAlignment="1">
      <alignment horizontal="right" wrapText="1"/>
    </xf>
    <xf numFmtId="10" fontId="9" fillId="221" borderId="5" xfId="0" applyNumberFormat="1" applyFont="1" applyFill="1" applyBorder="1" applyAlignment="1">
      <alignment horizontal="right" wrapText="1"/>
    </xf>
    <xf numFmtId="0" fontId="9" fillId="222" borderId="5" xfId="0" applyFont="1" applyFill="1" applyBorder="1" applyAlignment="1">
      <alignment horizontal="right" wrapText="1"/>
    </xf>
    <xf numFmtId="10" fontId="9" fillId="60" borderId="5" xfId="0" applyNumberFormat="1" applyFont="1" applyFill="1" applyBorder="1" applyAlignment="1">
      <alignment horizontal="right" wrapText="1"/>
    </xf>
    <xf numFmtId="10" fontId="9" fillId="223" borderId="5" xfId="0" applyNumberFormat="1" applyFont="1" applyFill="1" applyBorder="1" applyAlignment="1">
      <alignment horizontal="right" wrapText="1"/>
    </xf>
    <xf numFmtId="10" fontId="9" fillId="224" borderId="5" xfId="0" applyNumberFormat="1" applyFont="1" applyFill="1" applyBorder="1" applyAlignment="1">
      <alignment horizontal="right" wrapText="1"/>
    </xf>
    <xf numFmtId="10" fontId="9" fillId="225" borderId="5" xfId="0" applyNumberFormat="1" applyFont="1" applyFill="1" applyBorder="1" applyAlignment="1">
      <alignment horizontal="right" wrapText="1"/>
    </xf>
    <xf numFmtId="10" fontId="9" fillId="226" borderId="5" xfId="0" applyNumberFormat="1" applyFont="1" applyFill="1" applyBorder="1" applyAlignment="1">
      <alignment horizontal="right" wrapText="1"/>
    </xf>
    <xf numFmtId="10" fontId="9" fillId="227" borderId="5" xfId="0" applyNumberFormat="1" applyFont="1" applyFill="1" applyBorder="1" applyAlignment="1">
      <alignment horizontal="right" wrapText="1"/>
    </xf>
    <xf numFmtId="10" fontId="9" fillId="228" borderId="5" xfId="0" applyNumberFormat="1" applyFont="1" applyFill="1" applyBorder="1" applyAlignment="1">
      <alignment horizontal="right" wrapText="1"/>
    </xf>
    <xf numFmtId="10" fontId="9" fillId="229" borderId="5" xfId="0" applyNumberFormat="1" applyFont="1" applyFill="1" applyBorder="1" applyAlignment="1">
      <alignment horizontal="right" wrapText="1"/>
    </xf>
    <xf numFmtId="10" fontId="9" fillId="210" borderId="5" xfId="0" applyNumberFormat="1" applyFont="1" applyFill="1" applyBorder="1" applyAlignment="1">
      <alignment horizontal="right" wrapText="1"/>
    </xf>
    <xf numFmtId="10" fontId="9" fillId="178" borderId="5" xfId="0" applyNumberFormat="1" applyFont="1" applyFill="1" applyBorder="1" applyAlignment="1">
      <alignment horizontal="right" wrapText="1"/>
    </xf>
    <xf numFmtId="10" fontId="9" fillId="230" borderId="5" xfId="0" applyNumberFormat="1" applyFont="1" applyFill="1" applyBorder="1" applyAlignment="1">
      <alignment horizontal="right" wrapText="1"/>
    </xf>
    <xf numFmtId="10" fontId="9" fillId="231" borderId="5" xfId="0" applyNumberFormat="1" applyFont="1" applyFill="1" applyBorder="1" applyAlignment="1">
      <alignment horizontal="right" wrapText="1"/>
    </xf>
    <xf numFmtId="10" fontId="9" fillId="232" borderId="5" xfId="0" applyNumberFormat="1" applyFont="1" applyFill="1" applyBorder="1" applyAlignment="1">
      <alignment horizontal="right" wrapText="1"/>
    </xf>
    <xf numFmtId="10" fontId="9" fillId="233" borderId="5" xfId="0" applyNumberFormat="1" applyFont="1" applyFill="1" applyBorder="1" applyAlignment="1">
      <alignment horizontal="right" wrapText="1"/>
    </xf>
    <xf numFmtId="10" fontId="9" fillId="234" borderId="5" xfId="0" applyNumberFormat="1" applyFont="1" applyFill="1" applyBorder="1" applyAlignment="1">
      <alignment horizontal="right" wrapText="1"/>
    </xf>
    <xf numFmtId="10" fontId="9" fillId="208" borderId="5" xfId="0" applyNumberFormat="1" applyFont="1" applyFill="1" applyBorder="1" applyAlignment="1">
      <alignment horizontal="right" wrapText="1"/>
    </xf>
    <xf numFmtId="10" fontId="9" fillId="71" borderId="5" xfId="0" applyNumberFormat="1" applyFont="1" applyFill="1" applyBorder="1" applyAlignment="1">
      <alignment horizontal="right" wrapText="1"/>
    </xf>
    <xf numFmtId="0" fontId="9" fillId="77" borderId="5" xfId="0" applyFont="1" applyFill="1" applyBorder="1" applyAlignment="1">
      <alignment horizontal="right" wrapText="1"/>
    </xf>
    <xf numFmtId="0" fontId="9" fillId="74" borderId="5" xfId="0" applyFont="1" applyFill="1" applyBorder="1" applyAlignment="1">
      <alignment horizontal="right" wrapText="1"/>
    </xf>
    <xf numFmtId="10" fontId="9" fillId="235" borderId="5" xfId="0" applyNumberFormat="1" applyFont="1" applyFill="1" applyBorder="1" applyAlignment="1">
      <alignment horizontal="right" wrapText="1"/>
    </xf>
    <xf numFmtId="10" fontId="9" fillId="236" borderId="5" xfId="0" applyNumberFormat="1" applyFont="1" applyFill="1" applyBorder="1" applyAlignment="1">
      <alignment horizontal="right" wrapText="1"/>
    </xf>
    <xf numFmtId="10" fontId="9" fillId="12" borderId="5" xfId="0" applyNumberFormat="1" applyFont="1" applyFill="1" applyBorder="1" applyAlignment="1">
      <alignment horizontal="right" wrapText="1"/>
    </xf>
    <xf numFmtId="10" fontId="9" fillId="237" borderId="5" xfId="0" applyNumberFormat="1" applyFont="1" applyFill="1" applyBorder="1" applyAlignment="1">
      <alignment horizontal="right" wrapText="1"/>
    </xf>
    <xf numFmtId="10" fontId="9" fillId="238" borderId="5" xfId="0" applyNumberFormat="1" applyFont="1" applyFill="1" applyBorder="1" applyAlignment="1">
      <alignment horizontal="right" wrapText="1"/>
    </xf>
    <xf numFmtId="0" fontId="9" fillId="239" borderId="5" xfId="0" applyFont="1" applyFill="1" applyBorder="1" applyAlignment="1">
      <alignment horizontal="right" wrapText="1"/>
    </xf>
    <xf numFmtId="10" fontId="9" fillId="240" borderId="5" xfId="0" applyNumberFormat="1" applyFont="1" applyFill="1" applyBorder="1" applyAlignment="1">
      <alignment horizontal="right" wrapText="1"/>
    </xf>
    <xf numFmtId="10" fontId="9" fillId="241" borderId="5" xfId="0" applyNumberFormat="1" applyFont="1" applyFill="1" applyBorder="1" applyAlignment="1">
      <alignment horizontal="right" wrapText="1"/>
    </xf>
    <xf numFmtId="10" fontId="9" fillId="242" borderId="5" xfId="0" applyNumberFormat="1" applyFont="1" applyFill="1" applyBorder="1" applyAlignment="1">
      <alignment horizontal="right" wrapText="1"/>
    </xf>
    <xf numFmtId="10" fontId="9" fillId="243" borderId="5" xfId="0" applyNumberFormat="1" applyFont="1" applyFill="1" applyBorder="1" applyAlignment="1">
      <alignment horizontal="right" wrapText="1"/>
    </xf>
    <xf numFmtId="10" fontId="9" fillId="244" borderId="5" xfId="0" applyNumberFormat="1" applyFont="1" applyFill="1" applyBorder="1" applyAlignment="1">
      <alignment horizontal="right" wrapText="1"/>
    </xf>
    <xf numFmtId="10" fontId="9" fillId="245" borderId="5" xfId="0" applyNumberFormat="1" applyFont="1" applyFill="1" applyBorder="1" applyAlignment="1">
      <alignment horizontal="right" wrapText="1"/>
    </xf>
    <xf numFmtId="10" fontId="9" fillId="246" borderId="5" xfId="0" applyNumberFormat="1" applyFont="1" applyFill="1" applyBorder="1" applyAlignment="1">
      <alignment horizontal="right" wrapText="1"/>
    </xf>
    <xf numFmtId="10" fontId="9" fillId="247" borderId="5" xfId="0" applyNumberFormat="1" applyFont="1" applyFill="1" applyBorder="1" applyAlignment="1">
      <alignment horizontal="right" wrapText="1"/>
    </xf>
    <xf numFmtId="10" fontId="9" fillId="248" borderId="5" xfId="0" applyNumberFormat="1" applyFont="1" applyFill="1" applyBorder="1" applyAlignment="1">
      <alignment horizontal="right" wrapText="1"/>
    </xf>
    <xf numFmtId="0" fontId="9" fillId="167" borderId="5" xfId="0" applyFont="1" applyFill="1" applyBorder="1" applyAlignment="1">
      <alignment horizontal="right" wrapText="1"/>
    </xf>
    <xf numFmtId="10" fontId="9" fillId="249" borderId="5" xfId="0" applyNumberFormat="1" applyFont="1" applyFill="1" applyBorder="1" applyAlignment="1">
      <alignment horizontal="right" wrapText="1"/>
    </xf>
    <xf numFmtId="10" fontId="9" fillId="250" borderId="5" xfId="0" applyNumberFormat="1" applyFont="1" applyFill="1" applyBorder="1" applyAlignment="1">
      <alignment horizontal="right" wrapText="1"/>
    </xf>
    <xf numFmtId="10" fontId="9" fillId="222" borderId="5" xfId="0" applyNumberFormat="1" applyFont="1" applyFill="1" applyBorder="1" applyAlignment="1">
      <alignment horizontal="right" wrapText="1"/>
    </xf>
    <xf numFmtId="10" fontId="9" fillId="251" borderId="5" xfId="0" applyNumberFormat="1" applyFont="1" applyFill="1" applyBorder="1" applyAlignment="1">
      <alignment horizontal="right" wrapText="1"/>
    </xf>
    <xf numFmtId="10" fontId="9" fillId="17" borderId="5" xfId="0" applyNumberFormat="1" applyFont="1" applyFill="1" applyBorder="1" applyAlignment="1">
      <alignment horizontal="right" wrapText="1"/>
    </xf>
    <xf numFmtId="10" fontId="9" fillId="252" borderId="5" xfId="0" applyNumberFormat="1" applyFont="1" applyFill="1" applyBorder="1" applyAlignment="1">
      <alignment horizontal="right" wrapText="1"/>
    </xf>
    <xf numFmtId="10" fontId="9" fillId="253" borderId="5" xfId="0" applyNumberFormat="1" applyFont="1" applyFill="1" applyBorder="1" applyAlignment="1">
      <alignment horizontal="right" wrapText="1"/>
    </xf>
    <xf numFmtId="10" fontId="9" fillId="254" borderId="5" xfId="0" applyNumberFormat="1" applyFont="1" applyFill="1" applyBorder="1" applyAlignment="1">
      <alignment horizontal="right" wrapText="1"/>
    </xf>
    <xf numFmtId="10" fontId="9" fillId="255" borderId="5" xfId="0" applyNumberFormat="1" applyFont="1" applyFill="1" applyBorder="1" applyAlignment="1">
      <alignment horizontal="right" wrapText="1"/>
    </xf>
    <xf numFmtId="0" fontId="9" fillId="120" borderId="5" xfId="0" applyFont="1" applyFill="1" applyBorder="1" applyAlignment="1">
      <alignment horizontal="right" wrapText="1"/>
    </xf>
    <xf numFmtId="10" fontId="9" fillId="256" borderId="5" xfId="0" applyNumberFormat="1" applyFont="1" applyFill="1" applyBorder="1" applyAlignment="1">
      <alignment horizontal="right" wrapText="1"/>
    </xf>
    <xf numFmtId="10" fontId="9" fillId="257" borderId="5" xfId="0" applyNumberFormat="1" applyFont="1" applyFill="1" applyBorder="1" applyAlignment="1">
      <alignment horizontal="right" wrapText="1"/>
    </xf>
    <xf numFmtId="10" fontId="9" fillId="258" borderId="5" xfId="0" applyNumberFormat="1" applyFont="1" applyFill="1" applyBorder="1" applyAlignment="1">
      <alignment horizontal="right" wrapText="1"/>
    </xf>
    <xf numFmtId="10" fontId="9" fillId="259" borderId="5" xfId="0" applyNumberFormat="1" applyFont="1" applyFill="1" applyBorder="1" applyAlignment="1">
      <alignment horizontal="right" wrapText="1"/>
    </xf>
    <xf numFmtId="10" fontId="9" fillId="260" borderId="5" xfId="0" applyNumberFormat="1" applyFont="1" applyFill="1" applyBorder="1" applyAlignment="1">
      <alignment horizontal="right" wrapText="1"/>
    </xf>
    <xf numFmtId="10" fontId="9" fillId="261" borderId="5" xfId="0" applyNumberFormat="1" applyFont="1" applyFill="1" applyBorder="1" applyAlignment="1">
      <alignment horizontal="right" wrapText="1"/>
    </xf>
    <xf numFmtId="10" fontId="9" fillId="262" borderId="5" xfId="0" applyNumberFormat="1" applyFont="1" applyFill="1" applyBorder="1" applyAlignment="1">
      <alignment horizontal="right" wrapText="1"/>
    </xf>
    <xf numFmtId="10" fontId="9" fillId="263" borderId="5" xfId="0" applyNumberFormat="1" applyFont="1" applyFill="1" applyBorder="1" applyAlignment="1">
      <alignment horizontal="right" wrapText="1"/>
    </xf>
    <xf numFmtId="10" fontId="9" fillId="264" borderId="5" xfId="0" applyNumberFormat="1" applyFont="1" applyFill="1" applyBorder="1" applyAlignment="1">
      <alignment horizontal="right" wrapText="1"/>
    </xf>
    <xf numFmtId="10" fontId="9" fillId="265" borderId="5" xfId="0" applyNumberFormat="1" applyFont="1" applyFill="1" applyBorder="1" applyAlignment="1">
      <alignment horizontal="right" wrapText="1"/>
    </xf>
    <xf numFmtId="0" fontId="9" fillId="266" borderId="5" xfId="0" applyFont="1" applyFill="1" applyBorder="1" applyAlignment="1">
      <alignment horizontal="right" wrapText="1"/>
    </xf>
    <xf numFmtId="10" fontId="9" fillId="267" borderId="5" xfId="0" applyNumberFormat="1" applyFont="1" applyFill="1" applyBorder="1" applyAlignment="1">
      <alignment horizontal="right" wrapText="1"/>
    </xf>
    <xf numFmtId="0" fontId="9" fillId="19" borderId="5" xfId="0" applyFont="1" applyFill="1" applyBorder="1" applyAlignment="1">
      <alignment horizontal="right" wrapText="1"/>
    </xf>
    <xf numFmtId="10" fontId="9" fillId="268" borderId="5" xfId="0" applyNumberFormat="1" applyFont="1" applyFill="1" applyBorder="1" applyAlignment="1">
      <alignment horizontal="right" wrapText="1"/>
    </xf>
    <xf numFmtId="10" fontId="9" fillId="239" borderId="5" xfId="0" applyNumberFormat="1" applyFont="1" applyFill="1" applyBorder="1" applyAlignment="1">
      <alignment horizontal="right" wrapText="1"/>
    </xf>
    <xf numFmtId="10" fontId="9" fillId="269" borderId="5" xfId="0" applyNumberFormat="1" applyFont="1" applyFill="1" applyBorder="1" applyAlignment="1">
      <alignment horizontal="right" wrapText="1"/>
    </xf>
    <xf numFmtId="165" fontId="0" fillId="0" borderId="0" xfId="0" applyNumberFormat="1"/>
    <xf numFmtId="166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0</xdr:row>
          <xdr:rowOff>85725</xdr:rowOff>
        </xdr:from>
        <xdr:to>
          <xdr:col>4</xdr:col>
          <xdr:colOff>600075</xdr:colOff>
          <xdr:row>2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Run Macro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G32"/>
  <sheetViews>
    <sheetView workbookViewId="0">
      <pane xSplit="1" ySplit="1" topLeftCell="AS14" activePane="bottomRight" state="frozen"/>
      <selection pane="topRight" activeCell="B1" sqref="B1"/>
      <selection pane="bottomLeft" activeCell="A2" sqref="A2"/>
      <selection pane="bottomRight" sqref="A1:BG32"/>
    </sheetView>
  </sheetViews>
  <sheetFormatPr defaultColWidth="10.85546875" defaultRowHeight="18"/>
  <cols>
    <col min="1" max="1" width="19.28515625" style="19" bestFit="1" customWidth="1"/>
    <col min="2" max="2" width="13.42578125" style="19" bestFit="1" customWidth="1"/>
    <col min="3" max="3" width="18" style="20" bestFit="1" customWidth="1"/>
    <col min="4" max="4" width="26.85546875" style="19" bestFit="1" customWidth="1"/>
    <col min="5" max="5" width="15.85546875" style="21" bestFit="1" customWidth="1"/>
    <col min="6" max="6" width="9.7109375" style="22" bestFit="1" customWidth="1"/>
    <col min="7" max="7" width="23.42578125" style="19" bestFit="1" customWidth="1"/>
    <col min="8" max="8" width="9.7109375" style="19" bestFit="1" customWidth="1"/>
    <col min="9" max="9" width="26.28515625" style="19" bestFit="1" customWidth="1"/>
    <col min="10" max="10" width="9.7109375" style="19" bestFit="1" customWidth="1"/>
    <col min="11" max="11" width="26.85546875" style="19" bestFit="1" customWidth="1"/>
    <col min="12" max="12" width="15.85546875" style="21" bestFit="1" customWidth="1"/>
    <col min="13" max="13" width="9.7109375" style="21" bestFit="1" customWidth="1"/>
    <col min="14" max="14" width="26.7109375" style="19" bestFit="1" customWidth="1"/>
    <col min="15" max="15" width="15.85546875" style="21" bestFit="1" customWidth="1"/>
    <col min="16" max="16" width="9.7109375" style="21" bestFit="1" customWidth="1"/>
    <col min="17" max="17" width="24.85546875" style="19" bestFit="1" customWidth="1"/>
    <col min="18" max="18" width="15.85546875" style="21" bestFit="1" customWidth="1"/>
    <col min="19" max="19" width="9.7109375" style="21" bestFit="1" customWidth="1"/>
    <col min="20" max="20" width="27.7109375" style="19" bestFit="1" customWidth="1"/>
    <col min="21" max="21" width="15.85546875" style="21" bestFit="1" customWidth="1"/>
    <col min="22" max="22" width="9.7109375" style="21" bestFit="1" customWidth="1"/>
    <col min="23" max="23" width="24.140625" style="19" bestFit="1" customWidth="1"/>
    <col min="24" max="24" width="15.85546875" style="21" bestFit="1" customWidth="1"/>
    <col min="25" max="25" width="9.7109375" style="21" bestFit="1" customWidth="1"/>
    <col min="26" max="26" width="26.85546875" style="19" bestFit="1" customWidth="1"/>
    <col min="27" max="27" width="15.85546875" style="21" bestFit="1" customWidth="1"/>
    <col min="28" max="28" width="9.7109375" style="21" bestFit="1" customWidth="1"/>
    <col min="29" max="32" width="26.85546875" style="19" bestFit="1" customWidth="1"/>
    <col min="33" max="33" width="9.7109375" style="19" bestFit="1" customWidth="1"/>
    <col min="34" max="34" width="13.140625" style="19" bestFit="1" customWidth="1"/>
    <col min="35" max="35" width="10.140625" style="19" bestFit="1" customWidth="1"/>
    <col min="36" max="36" width="14.140625" style="19" bestFit="1" customWidth="1"/>
    <col min="37" max="37" width="15.85546875" style="19" bestFit="1" customWidth="1"/>
    <col min="38" max="43" width="10.85546875" style="19"/>
    <col min="44" max="44" width="12.42578125" style="19" bestFit="1" customWidth="1"/>
    <col min="45" max="16384" width="10.85546875" style="19"/>
  </cols>
  <sheetData>
    <row r="1" spans="1:59" s="9" customFormat="1">
      <c r="A1" s="9" t="s">
        <v>54</v>
      </c>
      <c r="B1" s="9" t="s">
        <v>8</v>
      </c>
      <c r="C1" s="10" t="s">
        <v>7</v>
      </c>
      <c r="D1" s="9" t="s">
        <v>43</v>
      </c>
      <c r="E1" s="11" t="s">
        <v>41</v>
      </c>
      <c r="F1" s="12" t="s">
        <v>34</v>
      </c>
      <c r="G1" s="9" t="s">
        <v>55</v>
      </c>
      <c r="H1" s="9" t="s">
        <v>34</v>
      </c>
      <c r="I1" s="9" t="s">
        <v>56</v>
      </c>
      <c r="J1" s="9" t="s">
        <v>34</v>
      </c>
      <c r="K1" s="9" t="s">
        <v>46</v>
      </c>
      <c r="L1" s="11" t="s">
        <v>41</v>
      </c>
      <c r="M1" s="11" t="s">
        <v>34</v>
      </c>
      <c r="N1" s="9" t="s">
        <v>25</v>
      </c>
      <c r="O1" s="11" t="s">
        <v>41</v>
      </c>
      <c r="P1" s="11" t="s">
        <v>34</v>
      </c>
      <c r="Q1" s="9" t="s">
        <v>28</v>
      </c>
      <c r="R1" s="11" t="s">
        <v>41</v>
      </c>
      <c r="S1" s="11" t="s">
        <v>34</v>
      </c>
      <c r="T1" s="9" t="s">
        <v>30</v>
      </c>
      <c r="U1" s="11" t="s">
        <v>41</v>
      </c>
      <c r="V1" s="11" t="s">
        <v>34</v>
      </c>
      <c r="W1" s="9" t="s">
        <v>26</v>
      </c>
      <c r="X1" s="11" t="s">
        <v>41</v>
      </c>
      <c r="Y1" s="11" t="s">
        <v>34</v>
      </c>
      <c r="Z1" s="9" t="s">
        <v>47</v>
      </c>
      <c r="AA1" s="11" t="s">
        <v>41</v>
      </c>
      <c r="AB1" s="11" t="s">
        <v>34</v>
      </c>
      <c r="AC1" s="9" t="s">
        <v>57</v>
      </c>
      <c r="AD1" s="9" t="s">
        <v>121</v>
      </c>
      <c r="AE1" s="9" t="s">
        <v>58</v>
      </c>
      <c r="AF1" s="9" t="s">
        <v>51</v>
      </c>
      <c r="AG1" s="9" t="s">
        <v>34</v>
      </c>
      <c r="AH1" s="9" t="s">
        <v>41</v>
      </c>
      <c r="AI1" s="9" t="s">
        <v>59</v>
      </c>
      <c r="AJ1" s="9" t="s">
        <v>60</v>
      </c>
      <c r="AK1" s="9" t="s">
        <v>61</v>
      </c>
      <c r="AL1" s="9" t="s">
        <v>68</v>
      </c>
      <c r="AM1" s="9" t="s">
        <v>63</v>
      </c>
      <c r="AN1" s="9" t="s">
        <v>9</v>
      </c>
      <c r="AO1" s="9" t="s">
        <v>64</v>
      </c>
      <c r="AP1" s="9" t="s">
        <v>12</v>
      </c>
      <c r="AQ1" s="9" t="s">
        <v>65</v>
      </c>
      <c r="AR1" s="9" t="s">
        <v>86</v>
      </c>
      <c r="AS1" s="9" t="s">
        <v>87</v>
      </c>
      <c r="AT1" s="9" t="s">
        <v>88</v>
      </c>
      <c r="AU1" s="9" t="s">
        <v>89</v>
      </c>
      <c r="AV1" s="9" t="s">
        <v>90</v>
      </c>
      <c r="AW1" s="9" t="s">
        <v>91</v>
      </c>
      <c r="AX1" s="9" t="s">
        <v>92</v>
      </c>
      <c r="AY1" s="9" t="s">
        <v>93</v>
      </c>
      <c r="AZ1" s="9" t="s">
        <v>98</v>
      </c>
      <c r="BA1" s="9" t="s">
        <v>99</v>
      </c>
      <c r="BB1" s="9" t="s">
        <v>103</v>
      </c>
      <c r="BC1" s="9" t="s">
        <v>104</v>
      </c>
      <c r="BD1" s="9" t="s">
        <v>115</v>
      </c>
      <c r="BE1" s="9" t="s">
        <v>119</v>
      </c>
      <c r="BF1" s="9" t="s">
        <v>120</v>
      </c>
      <c r="BG1" s="9" t="s">
        <v>10</v>
      </c>
    </row>
    <row r="2" spans="1:59" s="6" customFormat="1" hidden="1">
      <c r="A2" s="6" t="s">
        <v>66</v>
      </c>
      <c r="B2" s="6">
        <f ca="1">INDIRECT("'"&amp;A2&amp;"'!$A$31")</f>
        <v>0</v>
      </c>
      <c r="C2" s="13">
        <f ca="1">INDIRECT("'"&amp;A2&amp;"'!$B$31")</f>
        <v>0</v>
      </c>
      <c r="D2" s="6">
        <f ca="1">INDIRECT("'"&amp;A2&amp;"'!$B$33")</f>
        <v>0</v>
      </c>
      <c r="E2" s="7">
        <f ca="1">INDIRECT("'"&amp;A2&amp;"'!$G$33")</f>
        <v>0</v>
      </c>
      <c r="F2" s="8"/>
      <c r="G2" s="6">
        <f ca="1">INDIRECT("'"&amp;A2&amp;"'!$B$34")</f>
        <v>0</v>
      </c>
      <c r="I2" s="6">
        <f ca="1">INDIRECT("'"&amp;A2&amp;"'!$B$35")</f>
        <v>0</v>
      </c>
      <c r="K2" s="6">
        <f ca="1">INDIRECT("'"&amp;A2&amp;"'!$B$36")</f>
        <v>0</v>
      </c>
      <c r="L2" s="7">
        <f ca="1">INDIRECT("'"&amp;A2&amp;"'!$G$36")</f>
        <v>0</v>
      </c>
      <c r="M2" s="7"/>
      <c r="N2" s="6">
        <f ca="1">INDIRECT("'"&amp;A2&amp;"'!$B$37")</f>
        <v>0</v>
      </c>
      <c r="O2" s="7">
        <f ca="1">INDIRECT("'"&amp;A2&amp;"'!$G$37")</f>
        <v>0</v>
      </c>
      <c r="P2" s="7"/>
      <c r="Q2" s="6">
        <f ca="1">INDIRECT("'"&amp;A2&amp;"'!$B$38")</f>
        <v>0</v>
      </c>
      <c r="R2" s="7">
        <f ca="1">INDIRECT("'"&amp;A2&amp;"'!$G$38")</f>
        <v>0</v>
      </c>
      <c r="S2" s="7"/>
      <c r="T2" s="6">
        <f ca="1">INDIRECT("'"&amp;A2&amp;"'!$B$39")</f>
        <v>0</v>
      </c>
      <c r="U2" s="7">
        <f ca="1">INDIRECT("'"&amp;A2&amp;"'!$G$39")</f>
        <v>0</v>
      </c>
      <c r="V2" s="7"/>
      <c r="W2" s="6">
        <f ca="1">INDIRECT("'"&amp;A2&amp;"'!$B$40")</f>
        <v>0</v>
      </c>
      <c r="X2" s="7">
        <f ca="1">INDIRECT("'"&amp;A2&amp;"'!$G$40")</f>
        <v>0</v>
      </c>
      <c r="Y2" s="7"/>
      <c r="Z2" s="6">
        <f ca="1">INDIRECT("'"&amp;A2&amp;"'!$B$41")</f>
        <v>0</v>
      </c>
      <c r="AA2" s="7">
        <f ca="1">INDIRECT("'"&amp;A2&amp;"'!$G$41")</f>
        <v>0</v>
      </c>
      <c r="AB2" s="7"/>
      <c r="AC2" s="6">
        <f ca="1">INDIRECT("'"&amp;A2&amp;"'!$B$44")</f>
        <v>0</v>
      </c>
      <c r="AD2" s="6">
        <f ca="1">INDIRECT("'"&amp;A2&amp;"'!$B$45")</f>
        <v>0</v>
      </c>
      <c r="AE2" s="6">
        <f ca="1">INDIRECT("'"&amp;A2&amp;"'!$B$46")</f>
        <v>0</v>
      </c>
      <c r="AF2" s="6">
        <f ca="1">INDIRECT("'"&amp;A2&amp;"'!$B$49")</f>
        <v>0</v>
      </c>
      <c r="AG2" s="6">
        <f ca="1">INDIRECT("'"&amp;A2&amp;"'!$C$49")</f>
        <v>0</v>
      </c>
      <c r="AI2" s="6">
        <v>1</v>
      </c>
      <c r="AJ2" s="6">
        <f ca="1">IF(AI2=1, AG2+1, -1)</f>
        <v>1</v>
      </c>
      <c r="AK2" s="6">
        <f ca="1">IF(AI2&lt;4,(AG2/3)+1,-1)</f>
        <v>1</v>
      </c>
    </row>
    <row r="3" spans="1:59" s="6" customFormat="1">
      <c r="A3" s="14" t="str">
        <f>Sheets!D17</f>
        <v>1225 Catterick</v>
      </c>
      <c r="B3" s="14" t="str">
        <f ca="1">INDIRECT("'"&amp;A3&amp;"'!$A$51")</f>
        <v>Catterick</v>
      </c>
      <c r="C3" s="15">
        <f ca="1">INDIRECT("'"&amp;A3&amp;"'!$B$51")</f>
        <v>0.51736111111111105</v>
      </c>
      <c r="D3" s="16" t="str">
        <f ca="1">INDIRECT("'"&amp;A3&amp;"'!$B$53")</f>
        <v>Orange Blossom</v>
      </c>
      <c r="E3" s="17">
        <f ca="1">INDIRECT("'"&amp;A3&amp;"'!$G$53")</f>
        <v>2.6361962597841838E-2</v>
      </c>
      <c r="F3" s="18">
        <f ca="1">INDIRECT("'"&amp;A3&amp;"'!$H$53")</f>
        <v>3.5</v>
      </c>
      <c r="G3" s="6" t="str">
        <f ca="1">INDIRECT("'"&amp;A3&amp;"'!$B$54")</f>
        <v>Leodis Dream (IRE)</v>
      </c>
      <c r="H3" s="8">
        <f ca="1">INDIRECT("'"&amp;A3&amp;"'!$H$54")</f>
        <v>2.5</v>
      </c>
      <c r="I3" s="16" t="str">
        <f ca="1">INDIRECT("'"&amp;A3&amp;"'!$B$55")</f>
        <v>Wedding Date</v>
      </c>
      <c r="J3" s="18">
        <f ca="1">INDIRECT("'"&amp;A3&amp;"'!$H$55")</f>
        <v>6</v>
      </c>
      <c r="K3" s="6" t="str">
        <f ca="1">INDIRECT("'"&amp;A3&amp;"'!$B$56")</f>
        <v>Orange Blossom</v>
      </c>
      <c r="L3" s="7">
        <f ca="1">INDIRECT("'"&amp;A3&amp;"'!$G$56")</f>
        <v>7.3141545774936464E-2</v>
      </c>
      <c r="M3" s="8">
        <f ca="1">INDIRECT("'"&amp;A3&amp;"'!$H$56")</f>
        <v>3.5</v>
      </c>
      <c r="N3" s="16" t="str">
        <f ca="1">INDIRECT("'"&amp;A3&amp;"'!$B$57")</f>
        <v>Orange Blossom</v>
      </c>
      <c r="O3" s="17">
        <f ca="1">INDIRECT("'"&amp;A3&amp;"'!$G$57")</f>
        <v>2.8001851362073536E-2</v>
      </c>
      <c r="P3" s="18">
        <f ca="1">INDIRECT("'"&amp;A3&amp;"'!$H$57")</f>
        <v>3.5</v>
      </c>
      <c r="Q3" s="6" t="str">
        <f ca="1">INDIRECT("'"&amp;A3&amp;"'!$B$58")</f>
        <v>Wedding Date</v>
      </c>
      <c r="R3" s="7">
        <f ca="1">INDIRECT("'"&amp;A3&amp;"'!$G$58")</f>
        <v>9.202869894356254E-2</v>
      </c>
      <c r="S3" s="8">
        <f ca="1">INDIRECT("'"&amp;A3&amp;"'!$H$58")</f>
        <v>6</v>
      </c>
      <c r="T3" s="16" t="str">
        <f ca="1">INDIRECT("'"&amp;A3&amp;"'!$B$59")</f>
        <v>Fairy Stories</v>
      </c>
      <c r="U3" s="17">
        <f ca="1">INDIRECT("'"&amp;A3&amp;"'!$G$59")</f>
        <v>4.1514195583596217E-2</v>
      </c>
      <c r="V3" s="18">
        <f ca="1">INDIRECT("'"&amp;A3&amp;"'!$H$59")</f>
        <v>25</v>
      </c>
      <c r="W3" s="6" t="str">
        <f ca="1">INDIRECT("'"&amp;A3&amp;"'!$B$60")</f>
        <v>Happy Harmony</v>
      </c>
      <c r="X3" s="7">
        <f ca="1">INDIRECT("'"&amp;A3&amp;"'!$G$60")</f>
        <v>0.13321650945154914</v>
      </c>
      <c r="Y3" s="8">
        <f ca="1">INDIRECT("'"&amp;A3&amp;"'!$H$60")</f>
        <v>14</v>
      </c>
      <c r="Z3" s="16" t="str">
        <f ca="1">INDIRECT("'"&amp;A3&amp;"'!$B$61")</f>
        <v>Wedding Date</v>
      </c>
      <c r="AA3" s="17">
        <f ca="1">INDIRECT("'"&amp;A3&amp;"'!$G$61")</f>
        <v>1.8329746964675545E-2</v>
      </c>
      <c r="AB3" s="18">
        <f ca="1">INDIRECT("'"&amp;A3&amp;"'!$H$61")</f>
        <v>6</v>
      </c>
      <c r="AC3" s="6" t="str">
        <f ca="1">INDIRECT("'"&amp;A3&amp;"'!$B$64")</f>
        <v>Orange Blossom</v>
      </c>
      <c r="AD3" s="6" t="str">
        <f ca="1">IF(INDIRECT("'"&amp;A3&amp;"'!$B$65")=FALSE,"no selection",INDIRECT("'"&amp;A3&amp;"'!$B$65"))</f>
        <v>Wedding Date</v>
      </c>
      <c r="AE3" s="6" t="str">
        <f ca="1">IF(INDIRECT("'"&amp;A3&amp;"'!$B$66")=FALSE,"no selection",INDIRECT("'"&amp;A3&amp;"'!$B$66"))</f>
        <v>no selection</v>
      </c>
      <c r="AF3" s="16" t="str">
        <f ca="1">INDIRECT("'"&amp;A3&amp;"'!$B$70")</f>
        <v>Orange Blossom</v>
      </c>
      <c r="AG3" s="16">
        <f ca="1">INDIRECT("'"&amp;A3&amp;"'!$C$70")</f>
        <v>3.5</v>
      </c>
      <c r="AH3" s="16" t="str">
        <f ca="1">INDIRECT("'"&amp;A3&amp;"'!$H$70")</f>
        <v>*</v>
      </c>
      <c r="AI3" s="6">
        <v>1</v>
      </c>
      <c r="AJ3" s="6">
        <f ca="1">IF(AI3=1, AG3+1, -1)</f>
        <v>4.5</v>
      </c>
      <c r="AK3" s="6">
        <f ca="1">IF(AI3&lt;4,(AG3/3)+1,-1)</f>
        <v>2.166666666666667</v>
      </c>
      <c r="AL3" s="6">
        <f ca="1">INDIRECT("'"&amp;A3&amp;"'!$H$63")</f>
        <v>11</v>
      </c>
      <c r="AM3" s="6" t="str">
        <f ca="1">INDIRECT("'"&amp;A3&amp;"'!$G$64")</f>
        <v>EBF Novice Stakes</v>
      </c>
      <c r="AN3" s="6" t="str">
        <f ca="1">INDIRECT("'"&amp;A3&amp;"'!$G$65")</f>
        <v xml:space="preserve">5f </v>
      </c>
      <c r="AO3" s="6">
        <f ca="1">INDIRECT("'"&amp;A3&amp;"'!$G$66")</f>
        <v>4787</v>
      </c>
      <c r="AP3" s="6" t="str">
        <f ca="1">INDIRECT("'"&amp;A3&amp;"'!$G$67")</f>
        <v>Good To Soft</v>
      </c>
      <c r="AQ3" s="6" t="str">
        <f ca="1">INDIRECT("'"&amp;A3&amp;"'!$G$68")</f>
        <v>Non Handicap</v>
      </c>
      <c r="AR3" s="6" t="str">
        <f ca="1">IF(AQ3="Handicap", INDIRECT("'"&amp;A3&amp;"'!$AG$52"), "")</f>
        <v/>
      </c>
      <c r="AS3" s="6" t="b">
        <f ca="1">INDIRECT("'"&amp;A3&amp;"'!$C$63")</f>
        <v>0</v>
      </c>
      <c r="AT3" s="6" t="b">
        <f ca="1">INDIRECT("'"&amp;A3&amp;"'!$D$63")</f>
        <v>0</v>
      </c>
      <c r="AU3" s="6" t="str">
        <f ca="1">D3</f>
        <v>Orange Blossom</v>
      </c>
      <c r="AV3" s="6" t="str">
        <f ca="1">G3</f>
        <v>Leodis Dream (IRE)</v>
      </c>
      <c r="AW3" s="6">
        <f ca="1">INDEX(INDIRECT("'"&amp;A3&amp;"'!$V$52:$V$92"),MATCH(AU3,INDIRECT("'"&amp;A3&amp;"'!$S$52:$S$92"),0))</f>
        <v>60</v>
      </c>
      <c r="AX3" s="6">
        <f ca="1">INDEX(INDIRECT("'"&amp;$A3&amp;"'!$V$52:$V$92"),MATCH(AV3,INDIRECT("'"&amp;$A3&amp;"'!$S$52:$S$92"),0))</f>
        <v>57</v>
      </c>
      <c r="AY3" s="6" t="str">
        <f ca="1">IF(AW3&gt;AX3,AU3,IF(AX3&gt;AW3,AV3,IF(AW3=AX3,"tie",0)))</f>
        <v>Orange Blossom</v>
      </c>
      <c r="AZ3" s="14" t="str">
        <f ca="1">INDIRECT("'"&amp;A3&amp;"'!$B$75")</f>
        <v/>
      </c>
      <c r="BA3" s="14" t="str">
        <f ca="1">INDIRECT("'"&amp;A3&amp;"'!$B$76")</f>
        <v/>
      </c>
      <c r="BB3" s="14">
        <f ca="1">INDIRECT("'"&amp;A3&amp;"'!$F$72")</f>
        <v>25</v>
      </c>
      <c r="BC3" s="14">
        <f ca="1">INDIRECT("'"&amp;A3&amp;"'!$F$73")</f>
        <v>15</v>
      </c>
      <c r="BD3" s="14" t="str">
        <f ca="1">INDIRECT("'"&amp;A3&amp;"'!$B$92")</f>
        <v>No Lay</v>
      </c>
      <c r="BE3" s="14" t="str">
        <f ca="1">INDIRECT("'"&amp;A3&amp;"'!$F$92")</f>
        <v>***</v>
      </c>
      <c r="BF3" s="14" t="str">
        <f ca="1">INDIRECT("'"&amp;A3&amp;"'!$G$92")</f>
        <v>"</v>
      </c>
      <c r="BG3" s="14" t="str">
        <f ca="1">INDIRECT("'"&amp;A3&amp;"'!$E$2")</f>
        <v>Class 5</v>
      </c>
    </row>
    <row r="4" spans="1:59" s="6" customFormat="1">
      <c r="A4" s="14" t="str">
        <f>Sheets!D18</f>
        <v>1255 Catterick</v>
      </c>
      <c r="B4" s="14" t="str">
        <f t="shared" ref="B4:B32" ca="1" si="0">INDIRECT("'"&amp;A4&amp;"'!$A$51")</f>
        <v>Catterick</v>
      </c>
      <c r="C4" s="15">
        <f t="shared" ref="C4:C32" ca="1" si="1">INDIRECT("'"&amp;A4&amp;"'!$B$51")</f>
        <v>0.53819444444444442</v>
      </c>
      <c r="D4" s="16" t="str">
        <f t="shared" ref="D4:D32" ca="1" si="2">INDIRECT("'"&amp;A4&amp;"'!$B$53")</f>
        <v>Carlovian</v>
      </c>
      <c r="E4" s="17">
        <f t="shared" ref="E4:E32" ca="1" si="3">INDIRECT("'"&amp;A4&amp;"'!$G$53")</f>
        <v>0.13625943263171356</v>
      </c>
      <c r="F4" s="18">
        <f t="shared" ref="F4:F32" ca="1" si="4">INDIRECT("'"&amp;A4&amp;"'!$H$53")</f>
        <v>2.75</v>
      </c>
      <c r="G4" s="6" t="str">
        <f t="shared" ref="G4:G32" ca="1" si="5">INDIRECT("'"&amp;A4&amp;"'!$B$54")</f>
        <v>Pearl Noir</v>
      </c>
      <c r="H4" s="8">
        <f t="shared" ref="H4:H32" ca="1" si="6">INDIRECT("'"&amp;A4&amp;"'!$H$54")</f>
        <v>4</v>
      </c>
      <c r="I4" s="16" t="str">
        <f t="shared" ref="I4:I32" ca="1" si="7">INDIRECT("'"&amp;A4&amp;"'!$B$55")</f>
        <v>Rockley Point</v>
      </c>
      <c r="J4" s="18">
        <f t="shared" ref="J4:J32" ca="1" si="8">INDIRECT("'"&amp;A4&amp;"'!$H$55")</f>
        <v>10</v>
      </c>
      <c r="K4" s="6" t="str">
        <f t="shared" ref="K4:K32" ca="1" si="9">INDIRECT("'"&amp;A4&amp;"'!$B$56")</f>
        <v>Pearl Noir</v>
      </c>
      <c r="L4" s="7">
        <f t="shared" ref="L4:L32" ca="1" si="10">INDIRECT("'"&amp;A4&amp;"'!$G$56")</f>
        <v>0.14359673024523167</v>
      </c>
      <c r="M4" s="8">
        <f t="shared" ref="M4:M32" ca="1" si="11">INDIRECT("'"&amp;A4&amp;"'!$H$56")</f>
        <v>4</v>
      </c>
      <c r="N4" s="16" t="str">
        <f t="shared" ref="N4:N32" ca="1" si="12">INDIRECT("'"&amp;A4&amp;"'!$B$57")</f>
        <v>Pearl Noir</v>
      </c>
      <c r="O4" s="17">
        <f t="shared" ref="O4:O32" ca="1" si="13">INDIRECT("'"&amp;A4&amp;"'!$G$57")</f>
        <v>2.787337984998909E-2</v>
      </c>
      <c r="P4" s="18">
        <f t="shared" ref="P4:P32" ca="1" si="14">INDIRECT("'"&amp;A4&amp;"'!$H$57")</f>
        <v>4</v>
      </c>
      <c r="Q4" s="6" t="str">
        <f t="shared" ref="Q4:Q32" ca="1" si="15">INDIRECT("'"&amp;A4&amp;"'!$B$58")</f>
        <v>Carlovian</v>
      </c>
      <c r="R4" s="7">
        <f t="shared" ref="R4:R32" ca="1" si="16">INDIRECT("'"&amp;A4&amp;"'!$G$58")</f>
        <v>0.28436360552870349</v>
      </c>
      <c r="S4" s="8">
        <f t="shared" ref="S4:S32" ca="1" si="17">INDIRECT("'"&amp;A4&amp;"'!$H$58")</f>
        <v>2.75</v>
      </c>
      <c r="T4" s="16" t="str">
        <f t="shared" ref="T4:T32" ca="1" si="18">INDIRECT("'"&amp;A4&amp;"'!$B$59")</f>
        <v>Campion</v>
      </c>
      <c r="U4" s="17">
        <f t="shared" ref="U4:U32" ca="1" si="19">INDIRECT("'"&amp;A4&amp;"'!$G$59")</f>
        <v>2.49050703596158E-2</v>
      </c>
      <c r="V4" s="18">
        <f t="shared" ref="V4:V32" ca="1" si="20">INDIRECT("'"&amp;A4&amp;"'!$H$59")</f>
        <v>20</v>
      </c>
      <c r="W4" s="6" t="str">
        <f t="shared" ref="W4:W32" ca="1" si="21">INDIRECT("'"&amp;A4&amp;"'!$B$60")</f>
        <v>Culloden</v>
      </c>
      <c r="X4" s="7">
        <f t="shared" ref="X4:X32" ca="1" si="22">INDIRECT("'"&amp;A4&amp;"'!$G$60")</f>
        <v>0.20080306214350041</v>
      </c>
      <c r="Y4" s="8">
        <f t="shared" ref="Y4:Y32" ca="1" si="23">INDIRECT("'"&amp;A4&amp;"'!$H$60")</f>
        <v>14</v>
      </c>
      <c r="Z4" s="16" t="str">
        <f t="shared" ref="Z4:Z32" ca="1" si="24">INDIRECT("'"&amp;A4&amp;"'!$B$61")</f>
        <v>Rockley Point</v>
      </c>
      <c r="AA4" s="17">
        <f t="shared" ref="AA4:AA32" ca="1" si="25">INDIRECT("'"&amp;A4&amp;"'!$G$61")</f>
        <v>2.0773795821651248E-4</v>
      </c>
      <c r="AB4" s="18">
        <f t="shared" ref="AB4:AB32" ca="1" si="26">INDIRECT("'"&amp;A4&amp;"'!$H$61")</f>
        <v>10</v>
      </c>
      <c r="AC4" s="6" t="str">
        <f t="shared" ref="AC4:AC32" ca="1" si="27">INDIRECT("'"&amp;A4&amp;"'!$B$64")</f>
        <v>Pearl Noir</v>
      </c>
      <c r="AD4" s="6" t="str">
        <f t="shared" ref="AD4:AD32" ca="1" si="28">IF(INDIRECT("'"&amp;A4&amp;"'!$B$65")=FALSE,"no selection",INDIRECT("'"&amp;A4&amp;"'!$B$65"))</f>
        <v>Rockley Point</v>
      </c>
      <c r="AE4" s="6" t="str">
        <f t="shared" ref="AE4:AE32" ca="1" si="29">IF(INDIRECT("'"&amp;A4&amp;"'!$B$66")=FALSE,"no selection",INDIRECT("'"&amp;A4&amp;"'!$B$66"))</f>
        <v>no selection</v>
      </c>
      <c r="AF4" s="16" t="str">
        <f t="shared" ref="AF4:AF32" ca="1" si="30">INDIRECT("'"&amp;A4&amp;"'!$B$70")</f>
        <v>Pearl Noir</v>
      </c>
      <c r="AG4" s="16">
        <f t="shared" ref="AG4:AG32" ca="1" si="31">INDIRECT("'"&amp;A4&amp;"'!$C$70")</f>
        <v>4</v>
      </c>
      <c r="AH4" s="16" t="str">
        <f t="shared" ref="AH4:AH32" ca="1" si="32">INDIRECT("'"&amp;A4&amp;"'!$H$70")</f>
        <v>*</v>
      </c>
      <c r="AI4" s="6">
        <v>2</v>
      </c>
      <c r="AJ4" s="6">
        <f t="shared" ref="AJ4:AJ32" si="33">IF(AI4=1, AG4+1, -1)</f>
        <v>-1</v>
      </c>
      <c r="AK4" s="6">
        <f t="shared" ref="AK4:AK32" ca="1" si="34">IF(AI4&lt;4,(AG4/3)+1,-1)</f>
        <v>2.333333333333333</v>
      </c>
      <c r="AL4" s="6">
        <f t="shared" ref="AL4:AL32" ca="1" si="35">INDIRECT("'"&amp;A4&amp;"'!$H$63")</f>
        <v>15</v>
      </c>
      <c r="AM4" s="6" t="str">
        <f t="shared" ref="AM4:AM32" ca="1" si="36">INDIRECT("'"&amp;A4&amp;"'!$G$64")</f>
        <v>Racing UK Profits Returned To Racing Handicap</v>
      </c>
      <c r="AN4" s="6" t="str">
        <f t="shared" ref="AN4:AN32" ca="1" si="37">INDIRECT("'"&amp;A4&amp;"'!$G$65")</f>
        <v xml:space="preserve">5f </v>
      </c>
      <c r="AO4" s="6">
        <f t="shared" ref="AO4:AO32" ca="1" si="38">INDIRECT("'"&amp;A4&amp;"'!$G$66")</f>
        <v>3493</v>
      </c>
      <c r="AP4" s="6" t="str">
        <f t="shared" ref="AP4:AP32" ca="1" si="39">INDIRECT("'"&amp;A4&amp;"'!$G$67")</f>
        <v>Good To Soft</v>
      </c>
      <c r="AQ4" s="6" t="str">
        <f t="shared" ref="AQ4:AQ32" ca="1" si="40">INDIRECT("'"&amp;A4&amp;"'!$G$68")</f>
        <v>Handicap</v>
      </c>
      <c r="AR4" s="6" t="str">
        <f t="shared" ref="AR4:AR32" ca="1" si="41">IF(AQ4="Handicap", INDIRECT("'"&amp;A4&amp;"'!$AG$52"), "")</f>
        <v>Carlovian</v>
      </c>
      <c r="AS4" s="6" t="str">
        <f t="shared" ref="AS4:AS32" ca="1" si="42">INDIRECT("'"&amp;A4&amp;"'!$C$63")</f>
        <v>Rockley Point</v>
      </c>
      <c r="AT4" s="6" t="str">
        <f t="shared" ref="AT4:AT32" ca="1" si="43">INDIRECT("'"&amp;A4&amp;"'!$D$63")</f>
        <v>Carlovian</v>
      </c>
      <c r="AU4" s="6" t="str">
        <f t="shared" ref="AU4:AU19" ca="1" si="44">D4</f>
        <v>Carlovian</v>
      </c>
      <c r="AV4" s="6" t="str">
        <f t="shared" ref="AV4:AV19" ca="1" si="45">G4</f>
        <v>Pearl Noir</v>
      </c>
      <c r="AW4" s="6">
        <f ca="1">INDEX(INDIRECT("'"&amp;A4&amp;"'!$V$52:$V$92"),MATCH(AU4,INDIRECT("'"&amp;A4&amp;"'!$S$52:$S$92"),0))</f>
        <v>106</v>
      </c>
      <c r="AX4" s="6">
        <f ca="1">INDEX(INDIRECT("'"&amp;$A4&amp;"'!$V$52:$V$92"),MATCH(AV4,INDIRECT("'"&amp;$A4&amp;"'!$S$52:$S$92"),0))</f>
        <v>78</v>
      </c>
      <c r="AY4" s="6" t="str">
        <f t="shared" ref="AY4:AY16" ca="1" si="46">IF(AW4&gt;AX4,AU4,IF(AX4&gt;AW4,AV4,IF(AW4=AX4,"tie",0)))</f>
        <v>Carlovian</v>
      </c>
      <c r="AZ4" s="14" t="str">
        <f t="shared" ref="AZ4:AZ32" ca="1" si="47">INDIRECT("'"&amp;A4&amp;"'!$B$75")</f>
        <v/>
      </c>
      <c r="BA4" s="14" t="str">
        <f t="shared" ref="BA4:BA32" ca="1" si="48">INDIRECT("'"&amp;A4&amp;"'!$B$76")</f>
        <v/>
      </c>
      <c r="BB4" s="14">
        <f t="shared" ref="BB4:BB32" ca="1" si="49">INDIRECT("'"&amp;A4&amp;"'!$F$72")</f>
        <v>17.5</v>
      </c>
      <c r="BC4" s="14">
        <f t="shared" ref="BC4:BC32" ca="1" si="50">INDIRECT("'"&amp;A4&amp;"'!$F$73")</f>
        <v>30</v>
      </c>
      <c r="BD4" s="14" t="str">
        <f t="shared" ref="BD4:BD32" ca="1" si="51">INDIRECT("'"&amp;A4&amp;"'!$B$92")</f>
        <v>No Lay</v>
      </c>
      <c r="BE4" s="14" t="str">
        <f t="shared" ref="BE4:BE32" ca="1" si="52">INDIRECT("'"&amp;A4&amp;"'!$F$92")</f>
        <v/>
      </c>
      <c r="BF4" s="14" t="str">
        <f t="shared" ref="BF4:BF32" ca="1" si="53">INDIRECT("'"&amp;A4&amp;"'!$G$92")</f>
        <v>"</v>
      </c>
      <c r="BG4" s="14" t="str">
        <f t="shared" ref="BG4:BG32" ca="1" si="54">INDIRECT("'"&amp;A4&amp;"'!$E$2")</f>
        <v>Class 6</v>
      </c>
    </row>
    <row r="5" spans="1:59" s="6" customFormat="1">
      <c r="A5" s="14" t="str">
        <f>Sheets!D19</f>
        <v>1305 Bangor</v>
      </c>
      <c r="B5" s="14" t="str">
        <f t="shared" ca="1" si="0"/>
        <v>Bangor</v>
      </c>
      <c r="C5" s="15">
        <f t="shared" ca="1" si="1"/>
        <v>0.54513888888888895</v>
      </c>
      <c r="D5" s="16" t="str">
        <f t="shared" ca="1" si="2"/>
        <v>Anytime Will Do (IRE)</v>
      </c>
      <c r="E5" s="17">
        <f t="shared" ca="1" si="3"/>
        <v>0.27503976132711805</v>
      </c>
      <c r="F5" s="18">
        <f t="shared" ca="1" si="4"/>
        <v>3.33</v>
      </c>
      <c r="G5" s="6" t="str">
        <f t="shared" ca="1" si="5"/>
        <v>Grey Diamond (FR)</v>
      </c>
      <c r="H5" s="8">
        <f t="shared" ca="1" si="6"/>
        <v>5</v>
      </c>
      <c r="I5" s="16" t="str">
        <f t="shared" ca="1" si="7"/>
        <v>Cervaro Mix (FR)</v>
      </c>
      <c r="J5" s="18">
        <f t="shared" ca="1" si="8"/>
        <v>10</v>
      </c>
      <c r="K5" s="6" t="str">
        <f t="shared" ca="1" si="9"/>
        <v>Anytime Will Do (IRE)</v>
      </c>
      <c r="L5" s="7">
        <f t="shared" ca="1" si="10"/>
        <v>0.25462681194476444</v>
      </c>
      <c r="M5" s="8">
        <f t="shared" ca="1" si="11"/>
        <v>3.33</v>
      </c>
      <c r="N5" s="16" t="str">
        <f t="shared" ca="1" si="12"/>
        <v>Anytime Will Do (IRE)</v>
      </c>
      <c r="O5" s="17">
        <f t="shared" ca="1" si="13"/>
        <v>9.9149330338164754E-2</v>
      </c>
      <c r="P5" s="18">
        <f t="shared" ca="1" si="14"/>
        <v>3.33</v>
      </c>
      <c r="Q5" s="6" t="str">
        <f t="shared" ca="1" si="15"/>
        <v>Cervaro Mix (FR)</v>
      </c>
      <c r="R5" s="7">
        <f t="shared" ca="1" si="16"/>
        <v>0.33247312972225174</v>
      </c>
      <c r="S5" s="8">
        <f t="shared" ca="1" si="17"/>
        <v>10</v>
      </c>
      <c r="T5" s="16" t="str">
        <f t="shared" ca="1" si="18"/>
        <v>Moonlighter</v>
      </c>
      <c r="U5" s="17">
        <f t="shared" ca="1" si="19"/>
        <v>0.11530307619088831</v>
      </c>
      <c r="V5" s="18">
        <f t="shared" ca="1" si="20"/>
        <v>5.5</v>
      </c>
      <c r="W5" s="6" t="str">
        <f t="shared" ca="1" si="21"/>
        <v>Anytime Will Do (IRE)</v>
      </c>
      <c r="X5" s="7">
        <f t="shared" ca="1" si="22"/>
        <v>0.38731009519168852</v>
      </c>
      <c r="Y5" s="8">
        <f t="shared" ca="1" si="23"/>
        <v>3.33</v>
      </c>
      <c r="Z5" s="16" t="str">
        <f t="shared" ca="1" si="24"/>
        <v>Anytime Will Do (IRE)</v>
      </c>
      <c r="AA5" s="17">
        <f t="shared" ca="1" si="25"/>
        <v>0.54571428571428571</v>
      </c>
      <c r="AB5" s="18">
        <f t="shared" ca="1" si="26"/>
        <v>3.33</v>
      </c>
      <c r="AC5" s="6" t="str">
        <f t="shared" ca="1" si="27"/>
        <v>Anytime Will Do (IRE)</v>
      </c>
      <c r="AD5" s="6" t="str">
        <f t="shared" ca="1" si="28"/>
        <v>Anytime Will Do (IRE)</v>
      </c>
      <c r="AE5" s="6" t="str">
        <f t="shared" ca="1" si="29"/>
        <v>Anytime Will Do (IRE)</v>
      </c>
      <c r="AF5" s="16" t="str">
        <f t="shared" ca="1" si="30"/>
        <v>Anytime Will Do (IRE)</v>
      </c>
      <c r="AG5" s="16">
        <f t="shared" ca="1" si="31"/>
        <v>3.33</v>
      </c>
      <c r="AH5" s="16" t="str">
        <f t="shared" ca="1" si="32"/>
        <v>****</v>
      </c>
      <c r="AI5" s="6">
        <v>3</v>
      </c>
      <c r="AJ5" s="6">
        <f t="shared" si="33"/>
        <v>-1</v>
      </c>
      <c r="AK5" s="6">
        <f t="shared" ca="1" si="34"/>
        <v>2.1100000000000003</v>
      </c>
      <c r="AL5" s="6">
        <f t="shared" ca="1" si="35"/>
        <v>14</v>
      </c>
      <c r="AM5" s="6" t="str">
        <f t="shared" ca="1" si="36"/>
        <v>Lindop Toyota Novices Hurdle</v>
      </c>
      <c r="AN5" s="6" t="str">
        <f t="shared" ca="1" si="37"/>
        <v xml:space="preserve">2m½f </v>
      </c>
      <c r="AO5" s="6">
        <f t="shared" ca="1" si="38"/>
        <v>3769</v>
      </c>
      <c r="AP5" s="6" t="str">
        <f t="shared" ca="1" si="39"/>
        <v>Good</v>
      </c>
      <c r="AQ5" s="6" t="str">
        <f t="shared" ca="1" si="40"/>
        <v>Non Handicap</v>
      </c>
      <c r="AR5" s="6" t="str">
        <f t="shared" ca="1" si="41"/>
        <v/>
      </c>
      <c r="AS5" s="6" t="b">
        <f t="shared" ca="1" si="42"/>
        <v>0</v>
      </c>
      <c r="AT5" s="6" t="b">
        <f t="shared" ca="1" si="43"/>
        <v>0</v>
      </c>
      <c r="AU5" s="6" t="str">
        <f t="shared" ca="1" si="44"/>
        <v>Anytime Will Do (IRE)</v>
      </c>
      <c r="AV5" s="6" t="str">
        <f t="shared" ca="1" si="45"/>
        <v>Grey Diamond (FR)</v>
      </c>
      <c r="AW5" s="6">
        <f t="shared" ref="AW5:AW15" ca="1" si="55">INDEX(INDIRECT("'"&amp;A5&amp;"'!$V$52:$V$92"),MATCH(AU5,INDIRECT("'"&amp;A5&amp;"'!$S$52:$S$92"),0))</f>
        <v>94</v>
      </c>
      <c r="AX5" s="6">
        <f t="shared" ref="AX5:AX15" ca="1" si="56">INDEX(INDIRECT("'"&amp;$A5&amp;"'!$V$52:$V$92"),MATCH(AV5,INDIRECT("'"&amp;$A5&amp;"'!$S$52:$S$92"),0))</f>
        <v>67</v>
      </c>
      <c r="AY5" s="6" t="str">
        <f t="shared" ca="1" si="46"/>
        <v>Anytime Will Do (IRE)</v>
      </c>
      <c r="AZ5" s="14" t="str">
        <f t="shared" ca="1" si="47"/>
        <v/>
      </c>
      <c r="BA5" s="14" t="str">
        <f t="shared" ca="1" si="48"/>
        <v/>
      </c>
      <c r="BB5" s="14">
        <f t="shared" ca="1" si="49"/>
        <v>23.299999999999997</v>
      </c>
      <c r="BC5" s="14">
        <f t="shared" ca="1" si="50"/>
        <v>40</v>
      </c>
      <c r="BD5" s="14" t="str">
        <f t="shared" ca="1" si="51"/>
        <v>No Lay</v>
      </c>
      <c r="BE5" s="14" t="str">
        <f t="shared" ca="1" si="52"/>
        <v/>
      </c>
      <c r="BF5" s="14" t="str">
        <f t="shared" ca="1" si="53"/>
        <v>"</v>
      </c>
      <c r="BG5" s="14" t="str">
        <f t="shared" ca="1" si="54"/>
        <v>Class 4</v>
      </c>
    </row>
    <row r="6" spans="1:59" s="6" customFormat="1">
      <c r="A6" s="14" t="str">
        <f>Sheets!D20</f>
        <v>1310 Chepstow</v>
      </c>
      <c r="B6" s="14" t="str">
        <f t="shared" ca="1" si="0"/>
        <v>Chepstow</v>
      </c>
      <c r="C6" s="15">
        <f t="shared" ca="1" si="1"/>
        <v>0.54861111111111105</v>
      </c>
      <c r="D6" s="16" t="str">
        <f t="shared" ca="1" si="2"/>
        <v>Kalarika (IRE)</v>
      </c>
      <c r="E6" s="17">
        <f t="shared" ca="1" si="3"/>
        <v>9.5462307843837066E-2</v>
      </c>
      <c r="F6" s="18">
        <f t="shared" ca="1" si="4"/>
        <v>3.5</v>
      </c>
      <c r="G6" s="6" t="str">
        <f t="shared" ca="1" si="5"/>
        <v>Stop Talking (IRE)</v>
      </c>
      <c r="H6" s="8">
        <f t="shared" ca="1" si="6"/>
        <v>10</v>
      </c>
      <c r="I6" s="16" t="str">
        <f t="shared" ca="1" si="7"/>
        <v>Angel Of The North (IRE)</v>
      </c>
      <c r="J6" s="18">
        <f t="shared" ca="1" si="8"/>
        <v>3.33</v>
      </c>
      <c r="K6" s="6" t="str">
        <f t="shared" ca="1" si="9"/>
        <v>Stop Talking (IRE)</v>
      </c>
      <c r="L6" s="7">
        <f t="shared" ca="1" si="10"/>
        <v>0.10822985613478467</v>
      </c>
      <c r="M6" s="8">
        <f t="shared" ca="1" si="11"/>
        <v>10</v>
      </c>
      <c r="N6" s="16" t="str">
        <f t="shared" ca="1" si="12"/>
        <v>No No Jolie (FR)</v>
      </c>
      <c r="O6" s="17">
        <f t="shared" ca="1" si="13"/>
        <v>0.1053572568801481</v>
      </c>
      <c r="P6" s="18">
        <f t="shared" ca="1" si="14"/>
        <v>7</v>
      </c>
      <c r="Q6" s="6" t="str">
        <f t="shared" ca="1" si="15"/>
        <v>Agent Memphis (IRE)</v>
      </c>
      <c r="R6" s="7">
        <f t="shared" ca="1" si="16"/>
        <v>0.13616218995617155</v>
      </c>
      <c r="S6" s="8">
        <f t="shared" ca="1" si="17"/>
        <v>10</v>
      </c>
      <c r="T6" s="16" t="str">
        <f t="shared" ca="1" si="18"/>
        <v>No No Jolie (FR)</v>
      </c>
      <c r="U6" s="17">
        <f t="shared" ca="1" si="19"/>
        <v>6.7881631180079366E-2</v>
      </c>
      <c r="V6" s="18">
        <f t="shared" ca="1" si="20"/>
        <v>7</v>
      </c>
      <c r="W6" s="6" t="str">
        <f t="shared" ca="1" si="21"/>
        <v>Shadows Girl</v>
      </c>
      <c r="X6" s="7">
        <f t="shared" ca="1" si="22"/>
        <v>6.8513674197384078E-2</v>
      </c>
      <c r="Y6" s="8">
        <f t="shared" ca="1" si="23"/>
        <v>14</v>
      </c>
      <c r="Z6" s="16" t="str">
        <f t="shared" ca="1" si="24"/>
        <v>Skylark Lady (IRE)</v>
      </c>
      <c r="AA6" s="17">
        <f t="shared" ca="1" si="25"/>
        <v>5.1385871632530493E-2</v>
      </c>
      <c r="AB6" s="18">
        <f t="shared" ca="1" si="26"/>
        <v>50</v>
      </c>
      <c r="AC6" s="6" t="str">
        <f t="shared" ca="1" si="27"/>
        <v>Kalarika (IRE)</v>
      </c>
      <c r="AD6" s="6" t="str">
        <f t="shared" ca="1" si="28"/>
        <v/>
      </c>
      <c r="AE6" s="6" t="str">
        <f t="shared" ca="1" si="29"/>
        <v>no selection</v>
      </c>
      <c r="AF6" s="16" t="str">
        <f t="shared" ca="1" si="30"/>
        <v>Kalarika (IRE)</v>
      </c>
      <c r="AG6" s="16">
        <f t="shared" ca="1" si="31"/>
        <v>3.5</v>
      </c>
      <c r="AH6" s="16" t="str">
        <f t="shared" ca="1" si="32"/>
        <v>*</v>
      </c>
      <c r="AI6" s="6">
        <v>4</v>
      </c>
      <c r="AJ6" s="6">
        <f t="shared" si="33"/>
        <v>-1</v>
      </c>
      <c r="AK6" s="6">
        <f t="shared" si="34"/>
        <v>-1</v>
      </c>
      <c r="AL6" s="6">
        <f t="shared" ca="1" si="35"/>
        <v>15</v>
      </c>
      <c r="AM6" s="6" t="str">
        <f t="shared" ca="1" si="36"/>
        <v>myracing.com For Chepstow Tips Mares Handicap Hurdle</v>
      </c>
      <c r="AN6" s="6" t="str">
        <f t="shared" ca="1" si="37"/>
        <v xml:space="preserve">2m </v>
      </c>
      <c r="AO6" s="6">
        <f t="shared" ca="1" si="38"/>
        <v>3119</v>
      </c>
      <c r="AP6" s="6" t="str">
        <f t="shared" ca="1" si="39"/>
        <v>Good</v>
      </c>
      <c r="AQ6" s="6" t="str">
        <f t="shared" ca="1" si="40"/>
        <v>Handicap</v>
      </c>
      <c r="AR6" s="6" t="str">
        <f t="shared" ca="1" si="41"/>
        <v>Angel Of The North (IRE)</v>
      </c>
      <c r="AS6" s="6" t="str">
        <f t="shared" ca="1" si="42"/>
        <v>Angel Of The North (IRE)</v>
      </c>
      <c r="AT6" s="6" t="str">
        <f t="shared" ca="1" si="43"/>
        <v>Kalarika (IRE)</v>
      </c>
      <c r="AU6" s="6" t="str">
        <f t="shared" ca="1" si="44"/>
        <v>Kalarika (IRE)</v>
      </c>
      <c r="AV6" s="6" t="str">
        <f t="shared" ca="1" si="45"/>
        <v>Stop Talking (IRE)</v>
      </c>
      <c r="AW6" s="6">
        <f t="shared" ca="1" si="55"/>
        <v>82</v>
      </c>
      <c r="AX6" s="6">
        <f t="shared" ca="1" si="56"/>
        <v>75</v>
      </c>
      <c r="AY6" s="6" t="str">
        <f t="shared" ca="1" si="46"/>
        <v>Kalarika (IRE)</v>
      </c>
      <c r="AZ6" s="14" t="str">
        <f t="shared" ca="1" si="47"/>
        <v/>
      </c>
      <c r="BA6" s="14" t="str">
        <f t="shared" ca="1" si="48"/>
        <v/>
      </c>
      <c r="BB6" s="14">
        <f t="shared" ca="1" si="49"/>
        <v>25</v>
      </c>
      <c r="BC6" s="14">
        <f t="shared" ca="1" si="50"/>
        <v>90</v>
      </c>
      <c r="BD6" s="14" t="str">
        <f t="shared" ca="1" si="51"/>
        <v>No Lay</v>
      </c>
      <c r="BE6" s="14" t="str">
        <f t="shared" ca="1" si="52"/>
        <v>****</v>
      </c>
      <c r="BF6" s="14" t="str">
        <f t="shared" ca="1" si="53"/>
        <v>"</v>
      </c>
      <c r="BG6" s="14" t="str">
        <f t="shared" ca="1" si="54"/>
        <v>Class 5</v>
      </c>
    </row>
    <row r="7" spans="1:59" s="6" customFormat="1">
      <c r="A7" s="14" t="str">
        <f>Sheets!D21</f>
        <v>1325 Catterick</v>
      </c>
      <c r="B7" s="14" t="str">
        <f t="shared" ca="1" si="0"/>
        <v>Catterick</v>
      </c>
      <c r="C7" s="15">
        <f t="shared" ca="1" si="1"/>
        <v>0.55902777777777779</v>
      </c>
      <c r="D7" s="16" t="str">
        <f t="shared" ca="1" si="2"/>
        <v>Mixboy (FR)</v>
      </c>
      <c r="E7" s="17">
        <f t="shared" ca="1" si="3"/>
        <v>0.11695479257929296</v>
      </c>
      <c r="F7" s="18">
        <f t="shared" ca="1" si="4"/>
        <v>5</v>
      </c>
      <c r="G7" s="6" t="str">
        <f t="shared" ca="1" si="5"/>
        <v>Dance King</v>
      </c>
      <c r="H7" s="8">
        <f t="shared" ca="1" si="6"/>
        <v>2.5</v>
      </c>
      <c r="I7" s="16" t="str">
        <f t="shared" ca="1" si="7"/>
        <v>Illustrissime (USA)</v>
      </c>
      <c r="J7" s="18">
        <f t="shared" ca="1" si="8"/>
        <v>2</v>
      </c>
      <c r="K7" s="6" t="str">
        <f t="shared" ca="1" si="9"/>
        <v>Mixboy (FR)</v>
      </c>
      <c r="L7" s="7">
        <f t="shared" ca="1" si="10"/>
        <v>0.15946031053944731</v>
      </c>
      <c r="M7" s="8">
        <f t="shared" ca="1" si="11"/>
        <v>5</v>
      </c>
      <c r="N7" s="16" t="str">
        <f t="shared" ca="1" si="12"/>
        <v>Mixboy (FR)</v>
      </c>
      <c r="O7" s="17">
        <f t="shared" ca="1" si="13"/>
        <v>1.7066602247512663E-2</v>
      </c>
      <c r="P7" s="18">
        <f t="shared" ca="1" si="14"/>
        <v>5</v>
      </c>
      <c r="Q7" s="6" t="str">
        <f t="shared" ca="1" si="15"/>
        <v>Mixboy (FR)</v>
      </c>
      <c r="R7" s="7">
        <f t="shared" ca="1" si="16"/>
        <v>0.2980345381942644</v>
      </c>
      <c r="S7" s="8">
        <f t="shared" ca="1" si="17"/>
        <v>5</v>
      </c>
      <c r="T7" s="16" t="str">
        <f t="shared" ca="1" si="18"/>
        <v>Illustrissime (USA)</v>
      </c>
      <c r="U7" s="17">
        <f t="shared" ca="1" si="19"/>
        <v>3.6394844790969716E-2</v>
      </c>
      <c r="V7" s="18">
        <f t="shared" ca="1" si="20"/>
        <v>2</v>
      </c>
      <c r="W7" s="6" t="str">
        <f t="shared" ca="1" si="21"/>
        <v>Illustrissime (USA)</v>
      </c>
      <c r="X7" s="7">
        <f t="shared" ca="1" si="22"/>
        <v>6.5137614678899128E-2</v>
      </c>
      <c r="Y7" s="8">
        <f t="shared" ca="1" si="23"/>
        <v>2</v>
      </c>
      <c r="Z7" s="16" t="str">
        <f t="shared" ca="1" si="24"/>
        <v>Mixboy (FR)</v>
      </c>
      <c r="AA7" s="17">
        <f t="shared" ca="1" si="25"/>
        <v>1.2961310488197959E-4</v>
      </c>
      <c r="AB7" s="18">
        <f t="shared" ca="1" si="26"/>
        <v>5</v>
      </c>
      <c r="AC7" s="6" t="str">
        <f t="shared" ca="1" si="27"/>
        <v>Mixboy (FR)</v>
      </c>
      <c r="AD7" s="6" t="str">
        <f t="shared" ca="1" si="28"/>
        <v>Illustrissime (USA)</v>
      </c>
      <c r="AE7" s="6" t="str">
        <f t="shared" ca="1" si="29"/>
        <v>Mixboy (FR)</v>
      </c>
      <c r="AF7" s="16" t="str">
        <f t="shared" ca="1" si="30"/>
        <v>Mixboy (FR)</v>
      </c>
      <c r="AG7" s="16">
        <f t="shared" ca="1" si="31"/>
        <v>5</v>
      </c>
      <c r="AH7" s="16" t="str">
        <f t="shared" ca="1" si="32"/>
        <v>**</v>
      </c>
      <c r="AI7" s="6">
        <v>5</v>
      </c>
      <c r="AJ7" s="6">
        <f t="shared" si="33"/>
        <v>-1</v>
      </c>
      <c r="AK7" s="6">
        <f t="shared" si="34"/>
        <v>-1</v>
      </c>
      <c r="AL7" s="6">
        <f t="shared" ca="1" si="35"/>
        <v>6</v>
      </c>
      <c r="AM7" s="6" t="str">
        <f t="shared" ca="1" si="36"/>
        <v>Millbry Hill Handicap</v>
      </c>
      <c r="AN7" s="6" t="str">
        <f t="shared" ca="1" si="37"/>
        <v xml:space="preserve">1m4f </v>
      </c>
      <c r="AO7" s="6">
        <f t="shared" ca="1" si="38"/>
        <v>6728</v>
      </c>
      <c r="AP7" s="6" t="str">
        <f t="shared" ca="1" si="39"/>
        <v>Good To Soft</v>
      </c>
      <c r="AQ7" s="6" t="str">
        <f t="shared" ca="1" si="40"/>
        <v>Handicap</v>
      </c>
      <c r="AR7" s="6" t="str">
        <f t="shared" ca="1" si="41"/>
        <v>Illustrissime (USA)</v>
      </c>
      <c r="AS7" s="6" t="str">
        <f t="shared" ca="1" si="42"/>
        <v>Illustrissime (USA)</v>
      </c>
      <c r="AT7" s="6" t="str">
        <f t="shared" ca="1" si="43"/>
        <v>Mixboy (FR)</v>
      </c>
      <c r="AU7" s="6" t="str">
        <f t="shared" ca="1" si="44"/>
        <v>Mixboy (FR)</v>
      </c>
      <c r="AV7" s="6" t="str">
        <f t="shared" ca="1" si="45"/>
        <v>Dance King</v>
      </c>
      <c r="AW7" s="6">
        <f t="shared" ca="1" si="55"/>
        <v>42</v>
      </c>
      <c r="AX7" s="6">
        <f t="shared" ca="1" si="56"/>
        <v>26</v>
      </c>
      <c r="AY7" s="6" t="str">
        <f t="shared" ca="1" si="46"/>
        <v>Mixboy (FR)</v>
      </c>
      <c r="AZ7" s="14" t="str">
        <f t="shared" ca="1" si="47"/>
        <v/>
      </c>
      <c r="BA7" s="14" t="str">
        <f t="shared" ca="1" si="48"/>
        <v/>
      </c>
      <c r="BB7" s="14">
        <f t="shared" ca="1" si="49"/>
        <v>40</v>
      </c>
      <c r="BC7" s="14">
        <f t="shared" ca="1" si="50"/>
        <v>15</v>
      </c>
      <c r="BD7" s="14" t="str">
        <f t="shared" ca="1" si="51"/>
        <v>No Lay</v>
      </c>
      <c r="BE7" s="14" t="str">
        <f t="shared" ca="1" si="52"/>
        <v>*</v>
      </c>
      <c r="BF7" s="14" t="str">
        <f t="shared" ca="1" si="53"/>
        <v>"</v>
      </c>
      <c r="BG7" s="14" t="str">
        <f t="shared" ca="1" si="54"/>
        <v>Class 4</v>
      </c>
    </row>
    <row r="8" spans="1:59" s="6" customFormat="1">
      <c r="A8" s="14" t="str">
        <f>Sheets!D22</f>
        <v>1335 Bangor</v>
      </c>
      <c r="B8" s="14" t="str">
        <f t="shared" ca="1" si="0"/>
        <v>Bangor</v>
      </c>
      <c r="C8" s="15">
        <f t="shared" ca="1" si="1"/>
        <v>0.56597222222222221</v>
      </c>
      <c r="D8" s="16" t="str">
        <f t="shared" ca="1" si="2"/>
        <v>Boy In A Bentley (IRE)</v>
      </c>
      <c r="E8" s="17">
        <f t="shared" ca="1" si="3"/>
        <v>5.1300902016392411E-2</v>
      </c>
      <c r="F8" s="18">
        <f t="shared" ca="1" si="4"/>
        <v>4</v>
      </c>
      <c r="G8" s="6" t="str">
        <f t="shared" ca="1" si="5"/>
        <v>Shroughmore Lass (IRE)</v>
      </c>
      <c r="H8" s="8">
        <f t="shared" ca="1" si="6"/>
        <v>5</v>
      </c>
      <c r="I8" s="16" t="str">
        <f t="shared" ca="1" si="7"/>
        <v>Its Buster (IRE)</v>
      </c>
      <c r="J8" s="18">
        <f t="shared" ca="1" si="8"/>
        <v>8</v>
      </c>
      <c r="K8" s="6" t="str">
        <f t="shared" ca="1" si="9"/>
        <v>Its Buster (IRE)</v>
      </c>
      <c r="L8" s="7">
        <f t="shared" ca="1" si="10"/>
        <v>9.0602175446032163E-2</v>
      </c>
      <c r="M8" s="8">
        <f t="shared" ca="1" si="11"/>
        <v>8</v>
      </c>
      <c r="N8" s="16" t="str">
        <f t="shared" ca="1" si="12"/>
        <v>Boy In A Bentley (IRE)</v>
      </c>
      <c r="O8" s="17">
        <f t="shared" ca="1" si="13"/>
        <v>3.922010771239625E-2</v>
      </c>
      <c r="P8" s="18">
        <f t="shared" ca="1" si="14"/>
        <v>4</v>
      </c>
      <c r="Q8" s="6" t="str">
        <f t="shared" ca="1" si="15"/>
        <v>Sauvignon</v>
      </c>
      <c r="R8" s="7">
        <f t="shared" ca="1" si="16"/>
        <v>0.12552650816305211</v>
      </c>
      <c r="S8" s="8">
        <f t="shared" ca="1" si="17"/>
        <v>3.5</v>
      </c>
      <c r="T8" s="16" t="str">
        <f t="shared" ca="1" si="18"/>
        <v>Sauvignon</v>
      </c>
      <c r="U8" s="17">
        <f t="shared" ca="1" si="19"/>
        <v>8.7246348397215043E-3</v>
      </c>
      <c r="V8" s="18">
        <f t="shared" ca="1" si="20"/>
        <v>3.5</v>
      </c>
      <c r="W8" s="6" t="str">
        <f t="shared" ca="1" si="21"/>
        <v>Sauvignon</v>
      </c>
      <c r="X8" s="7">
        <f t="shared" ca="1" si="22"/>
        <v>0.22243074844230915</v>
      </c>
      <c r="Y8" s="8">
        <f t="shared" ca="1" si="23"/>
        <v>3.5</v>
      </c>
      <c r="Z8" s="16" t="str">
        <f t="shared" ca="1" si="24"/>
        <v>Shroughmore Lass (IRE)</v>
      </c>
      <c r="AA8" s="17">
        <f t="shared" ca="1" si="25"/>
        <v>0.12165430412997447</v>
      </c>
      <c r="AB8" s="18">
        <f t="shared" ca="1" si="26"/>
        <v>5</v>
      </c>
      <c r="AC8" s="6" t="str">
        <f t="shared" ca="1" si="27"/>
        <v>Boy In A Bentley (IRE)</v>
      </c>
      <c r="AD8" s="6" t="str">
        <f t="shared" ca="1" si="28"/>
        <v>Boy In A Bentley (IRE)</v>
      </c>
      <c r="AE8" s="6" t="str">
        <f t="shared" ca="1" si="29"/>
        <v>no selection</v>
      </c>
      <c r="AF8" s="16" t="str">
        <f t="shared" ca="1" si="30"/>
        <v>Boy In A Bentley (IRE)</v>
      </c>
      <c r="AG8" s="16">
        <f t="shared" ca="1" si="31"/>
        <v>4</v>
      </c>
      <c r="AH8" s="16" t="str">
        <f t="shared" ca="1" si="32"/>
        <v>*</v>
      </c>
      <c r="AI8" s="6">
        <v>6</v>
      </c>
      <c r="AJ8" s="6">
        <f t="shared" si="33"/>
        <v>-1</v>
      </c>
      <c r="AK8" s="6">
        <f t="shared" si="34"/>
        <v>-1</v>
      </c>
      <c r="AL8" s="6">
        <f t="shared" ca="1" si="35"/>
        <v>10</v>
      </c>
      <c r="AM8" s="6" t="str">
        <f t="shared" ca="1" si="36"/>
        <v>starsports.bet Novices Handicap Chase (Div 1)</v>
      </c>
      <c r="AN8" s="6" t="str">
        <f t="shared" ca="1" si="37"/>
        <v xml:space="preserve">2m4½f </v>
      </c>
      <c r="AO8" s="6">
        <f t="shared" ca="1" si="38"/>
        <v>4614</v>
      </c>
      <c r="AP8" s="6" t="str">
        <f t="shared" ca="1" si="39"/>
        <v>Good</v>
      </c>
      <c r="AQ8" s="6" t="str">
        <f t="shared" ca="1" si="40"/>
        <v>Handicap</v>
      </c>
      <c r="AR8" s="6" t="str">
        <f t="shared" ca="1" si="41"/>
        <v>Its Buster (IRE)</v>
      </c>
      <c r="AS8" s="6" t="str">
        <f t="shared" ca="1" si="42"/>
        <v>Its Buster (IRE)</v>
      </c>
      <c r="AT8" s="6" t="str">
        <f t="shared" ca="1" si="43"/>
        <v>Its Buster (IRE)</v>
      </c>
      <c r="AU8" s="6" t="str">
        <f t="shared" ca="1" si="44"/>
        <v>Boy In A Bentley (IRE)</v>
      </c>
      <c r="AV8" s="6" t="str">
        <f t="shared" ca="1" si="45"/>
        <v>Shroughmore Lass (IRE)</v>
      </c>
      <c r="AW8" s="6">
        <f t="shared" ca="1" si="55"/>
        <v>63</v>
      </c>
      <c r="AX8" s="6">
        <f t="shared" ca="1" si="56"/>
        <v>56</v>
      </c>
      <c r="AY8" s="6" t="str">
        <f t="shared" ca="1" si="46"/>
        <v>Boy In A Bentley (IRE)</v>
      </c>
      <c r="AZ8" s="14" t="str">
        <f t="shared" ca="1" si="47"/>
        <v/>
      </c>
      <c r="BA8" s="14" t="str">
        <f t="shared" ca="1" si="48"/>
        <v/>
      </c>
      <c r="BB8" s="14">
        <f t="shared" ca="1" si="49"/>
        <v>30</v>
      </c>
      <c r="BC8" s="14">
        <f t="shared" ca="1" si="50"/>
        <v>40</v>
      </c>
      <c r="BD8" s="14" t="str">
        <f t="shared" ca="1" si="51"/>
        <v>No Lay</v>
      </c>
      <c r="BE8" s="14" t="str">
        <f t="shared" ca="1" si="52"/>
        <v>**</v>
      </c>
      <c r="BF8" s="14" t="str">
        <f t="shared" ca="1" si="53"/>
        <v>"</v>
      </c>
      <c r="BG8" s="14" t="str">
        <f t="shared" ca="1" si="54"/>
        <v>Class 4</v>
      </c>
    </row>
    <row r="9" spans="1:59" s="6" customFormat="1">
      <c r="A9" s="14" t="str">
        <f>Sheets!D23</f>
        <v>1345 Chepstow</v>
      </c>
      <c r="B9" s="14" t="str">
        <f t="shared" ca="1" si="0"/>
        <v>Chepstow</v>
      </c>
      <c r="C9" s="15">
        <f t="shared" ca="1" si="1"/>
        <v>0.57291666666666663</v>
      </c>
      <c r="D9" s="16" t="str">
        <f t="shared" ca="1" si="2"/>
        <v>Miles To Milan (IRE)</v>
      </c>
      <c r="E9" s="17">
        <f t="shared" ca="1" si="3"/>
        <v>3.7755107192562955E-2</v>
      </c>
      <c r="F9" s="18">
        <f t="shared" ca="1" si="4"/>
        <v>4.5</v>
      </c>
      <c r="G9" s="6" t="str">
        <f t="shared" ca="1" si="5"/>
        <v>Garrane (IRE)</v>
      </c>
      <c r="H9" s="8">
        <f t="shared" ca="1" si="6"/>
        <v>7.5</v>
      </c>
      <c r="I9" s="16" t="str">
        <f t="shared" ca="1" si="7"/>
        <v>Waterloo Warrior (IRE)</v>
      </c>
      <c r="J9" s="18">
        <f t="shared" ca="1" si="8"/>
        <v>7</v>
      </c>
      <c r="K9" s="6" t="str">
        <f t="shared" ca="1" si="9"/>
        <v>All Kings (IRE)</v>
      </c>
      <c r="L9" s="7">
        <f t="shared" ca="1" si="10"/>
        <v>1.2868570949907813E-2</v>
      </c>
      <c r="M9" s="8">
        <f t="shared" ca="1" si="11"/>
        <v>6</v>
      </c>
      <c r="N9" s="16" t="str">
        <f t="shared" ca="1" si="12"/>
        <v>Potters Approach (IRE)</v>
      </c>
      <c r="O9" s="17">
        <f t="shared" ca="1" si="13"/>
        <v>3.5586878523834027E-2</v>
      </c>
      <c r="P9" s="18">
        <f t="shared" ca="1" si="14"/>
        <v>5</v>
      </c>
      <c r="Q9" s="6" t="str">
        <f t="shared" ca="1" si="15"/>
        <v>Garrane (IRE)</v>
      </c>
      <c r="R9" s="7">
        <f t="shared" ca="1" si="16"/>
        <v>3.1069545568666898E-3</v>
      </c>
      <c r="S9" s="8">
        <f t="shared" ca="1" si="17"/>
        <v>7.5</v>
      </c>
      <c r="T9" s="16" t="str">
        <f t="shared" ca="1" si="18"/>
        <v>Definately Vinnie</v>
      </c>
      <c r="U9" s="17">
        <f t="shared" ca="1" si="19"/>
        <v>0.28843149507889387</v>
      </c>
      <c r="V9" s="18">
        <f t="shared" ca="1" si="20"/>
        <v>20</v>
      </c>
      <c r="W9" s="6" t="str">
        <f t="shared" ca="1" si="21"/>
        <v>Miles To Milan (IRE)</v>
      </c>
      <c r="X9" s="7">
        <f t="shared" ca="1" si="22"/>
        <v>0.30991524758691047</v>
      </c>
      <c r="Y9" s="8">
        <f t="shared" ca="1" si="23"/>
        <v>4.5</v>
      </c>
      <c r="Z9" s="16" t="str">
        <f t="shared" ca="1" si="24"/>
        <v>Miles To Milan (IRE)</v>
      </c>
      <c r="AA9" s="17">
        <f t="shared" ca="1" si="25"/>
        <v>0.47615426063334199</v>
      </c>
      <c r="AB9" s="18">
        <f t="shared" ca="1" si="26"/>
        <v>4.5</v>
      </c>
      <c r="AC9" s="6" t="str">
        <f t="shared" ca="1" si="27"/>
        <v>Miles To Milan (IRE)</v>
      </c>
      <c r="AD9" s="6" t="str">
        <f t="shared" ca="1" si="28"/>
        <v/>
      </c>
      <c r="AE9" s="6" t="str">
        <f t="shared" ca="1" si="29"/>
        <v>no selection</v>
      </c>
      <c r="AF9" s="16" t="str">
        <f t="shared" ca="1" si="30"/>
        <v>Miles To Milan (IRE)</v>
      </c>
      <c r="AG9" s="16">
        <f t="shared" ca="1" si="31"/>
        <v>4.5</v>
      </c>
      <c r="AH9" s="16" t="str">
        <f t="shared" ca="1" si="32"/>
        <v>*</v>
      </c>
      <c r="AI9" s="6">
        <v>7</v>
      </c>
      <c r="AJ9" s="6">
        <f t="shared" si="33"/>
        <v>-1</v>
      </c>
      <c r="AK9" s="6">
        <f t="shared" si="34"/>
        <v>-1</v>
      </c>
      <c r="AL9" s="6">
        <f t="shared" ca="1" si="35"/>
        <v>10</v>
      </c>
      <c r="AM9" s="6" t="str">
        <f t="shared" ca="1" si="36"/>
        <v>ROA/Racing Post Owners Jackpot Chase (Novices Limited Handicap)</v>
      </c>
      <c r="AN9" s="6" t="str">
        <f t="shared" ca="1" si="37"/>
        <v xml:space="preserve">3m2½f </v>
      </c>
      <c r="AO9" s="6">
        <f t="shared" ca="1" si="38"/>
        <v>4809</v>
      </c>
      <c r="AP9" s="6" t="str">
        <f t="shared" ca="1" si="39"/>
        <v>Good</v>
      </c>
      <c r="AQ9" s="6" t="str">
        <f t="shared" ca="1" si="40"/>
        <v>Handicap</v>
      </c>
      <c r="AR9" s="6" t="str">
        <f t="shared" ca="1" si="41"/>
        <v>Miles To Milan (IRE)</v>
      </c>
      <c r="AS9" s="6" t="str">
        <f t="shared" ca="1" si="42"/>
        <v>Garrane (IRE)</v>
      </c>
      <c r="AT9" s="6" t="str">
        <f t="shared" ca="1" si="43"/>
        <v>Miles To Milan (IRE)</v>
      </c>
      <c r="AU9" s="6" t="str">
        <f t="shared" ca="1" si="44"/>
        <v>Miles To Milan (IRE)</v>
      </c>
      <c r="AV9" s="6" t="str">
        <f t="shared" ca="1" si="45"/>
        <v>Garrane (IRE)</v>
      </c>
      <c r="AW9" s="6">
        <f t="shared" ca="1" si="55"/>
        <v>62</v>
      </c>
      <c r="AX9" s="6">
        <f t="shared" ca="1" si="56"/>
        <v>52</v>
      </c>
      <c r="AY9" s="6" t="str">
        <f t="shared" ca="1" si="46"/>
        <v>Miles To Milan (IRE)</v>
      </c>
      <c r="AZ9" s="14" t="str">
        <f t="shared" ca="1" si="47"/>
        <v/>
      </c>
      <c r="BA9" s="14" t="str">
        <f t="shared" ca="1" si="48"/>
        <v/>
      </c>
      <c r="BB9" s="14">
        <f t="shared" ca="1" si="49"/>
        <v>35</v>
      </c>
      <c r="BC9" s="14">
        <f t="shared" ca="1" si="50"/>
        <v>65</v>
      </c>
      <c r="BD9" s="14" t="str">
        <f t="shared" ca="1" si="51"/>
        <v>No Lay</v>
      </c>
      <c r="BE9" s="14" t="str">
        <f t="shared" ca="1" si="52"/>
        <v/>
      </c>
      <c r="BF9" s="14" t="str">
        <f t="shared" ca="1" si="53"/>
        <v>"</v>
      </c>
      <c r="BG9" s="14" t="str">
        <f t="shared" ca="1" si="54"/>
        <v>Class 4</v>
      </c>
    </row>
    <row r="10" spans="1:59" s="6" customFormat="1">
      <c r="A10" s="14" t="str">
        <f>Sheets!D24</f>
        <v>1400 Catterick</v>
      </c>
      <c r="B10" s="14" t="str">
        <f t="shared" ca="1" si="0"/>
        <v>Catterick</v>
      </c>
      <c r="C10" s="15">
        <f t="shared" ca="1" si="1"/>
        <v>0.58333333333333337</v>
      </c>
      <c r="D10" s="16" t="str">
        <f t="shared" ca="1" si="2"/>
        <v>Proud Archi (IRE)</v>
      </c>
      <c r="E10" s="17">
        <f t="shared" ca="1" si="3"/>
        <v>6.300315727899955E-2</v>
      </c>
      <c r="F10" s="18">
        <f t="shared" ca="1" si="4"/>
        <v>5.5</v>
      </c>
      <c r="G10" s="6" t="str">
        <f t="shared" ca="1" si="5"/>
        <v>Showboating (IRE)</v>
      </c>
      <c r="H10" s="8">
        <f t="shared" ca="1" si="6"/>
        <v>16</v>
      </c>
      <c r="I10" s="16" t="str">
        <f t="shared" ca="1" si="7"/>
        <v>Mujassam</v>
      </c>
      <c r="J10" s="18">
        <f t="shared" ca="1" si="8"/>
        <v>6</v>
      </c>
      <c r="K10" s="6" t="str">
        <f t="shared" ca="1" si="9"/>
        <v>Parys Mountain (IRE)</v>
      </c>
      <c r="L10" s="7">
        <f t="shared" ca="1" si="10"/>
        <v>7.7871333443398846E-2</v>
      </c>
      <c r="M10" s="8">
        <f t="shared" ca="1" si="11"/>
        <v>4</v>
      </c>
      <c r="N10" s="16" t="str">
        <f t="shared" ca="1" si="12"/>
        <v>Rousayan (IRE)</v>
      </c>
      <c r="O10" s="17">
        <f t="shared" ca="1" si="13"/>
        <v>5.6706685223483919E-2</v>
      </c>
      <c r="P10" s="18">
        <f t="shared" ca="1" si="14"/>
        <v>12</v>
      </c>
      <c r="Q10" s="6" t="str">
        <f t="shared" ca="1" si="15"/>
        <v>Rebel Assault (IRE)</v>
      </c>
      <c r="R10" s="7">
        <f t="shared" ca="1" si="16"/>
        <v>6.8682191656452854E-2</v>
      </c>
      <c r="S10" s="8">
        <f t="shared" ca="1" si="17"/>
        <v>8</v>
      </c>
      <c r="T10" s="16" t="str">
        <f t="shared" ca="1" si="18"/>
        <v>Weld Al Emarat</v>
      </c>
      <c r="U10" s="17">
        <f t="shared" ca="1" si="19"/>
        <v>0.16828782374311482</v>
      </c>
      <c r="V10" s="18">
        <f t="shared" ca="1" si="20"/>
        <v>7</v>
      </c>
      <c r="W10" s="6" t="str">
        <f t="shared" ca="1" si="21"/>
        <v>Our Charlie Brown</v>
      </c>
      <c r="X10" s="7">
        <f t="shared" ca="1" si="22"/>
        <v>0.17331480194579574</v>
      </c>
      <c r="Y10" s="8">
        <f t="shared" ca="1" si="23"/>
        <v>14</v>
      </c>
      <c r="Z10" s="16" t="str">
        <f t="shared" ca="1" si="24"/>
        <v>Our Charlie Brown</v>
      </c>
      <c r="AA10" s="17">
        <f t="shared" ca="1" si="25"/>
        <v>7.4595456417347647E-2</v>
      </c>
      <c r="AB10" s="18">
        <f t="shared" ca="1" si="26"/>
        <v>14</v>
      </c>
      <c r="AC10" s="6" t="str">
        <f t="shared" ca="1" si="27"/>
        <v>Rousayan (IRE)</v>
      </c>
      <c r="AD10" s="6" t="str">
        <f t="shared" ca="1" si="28"/>
        <v>Mujassam</v>
      </c>
      <c r="AE10" s="6" t="str">
        <f t="shared" ca="1" si="29"/>
        <v>no selection</v>
      </c>
      <c r="AF10" s="16" t="str">
        <f t="shared" ca="1" si="30"/>
        <v>Rousayan (IRE)</v>
      </c>
      <c r="AG10" s="16">
        <f t="shared" ca="1" si="31"/>
        <v>12</v>
      </c>
      <c r="AH10" s="16" t="str">
        <f t="shared" ca="1" si="32"/>
        <v>*</v>
      </c>
      <c r="AI10" s="6">
        <v>8</v>
      </c>
      <c r="AJ10" s="6">
        <f t="shared" si="33"/>
        <v>-1</v>
      </c>
      <c r="AK10" s="6">
        <f t="shared" si="34"/>
        <v>-1</v>
      </c>
      <c r="AL10" s="6">
        <f t="shared" ca="1" si="35"/>
        <v>12</v>
      </c>
      <c r="AM10" s="6" t="str">
        <f t="shared" ca="1" si="36"/>
        <v>Watch More With Racing UK Extra Handicap</v>
      </c>
      <c r="AN10" s="6" t="str">
        <f t="shared" ca="1" si="37"/>
        <v xml:space="preserve">7f </v>
      </c>
      <c r="AO10" s="6">
        <f t="shared" ca="1" si="38"/>
        <v>6728</v>
      </c>
      <c r="AP10" s="6" t="str">
        <f t="shared" ca="1" si="39"/>
        <v>Good To Soft</v>
      </c>
      <c r="AQ10" s="6" t="str">
        <f t="shared" ca="1" si="40"/>
        <v>Handicap</v>
      </c>
      <c r="AR10" s="6" t="str">
        <f t="shared" ca="1" si="41"/>
        <v>Proud Archi (IRE)</v>
      </c>
      <c r="AS10" s="6" t="str">
        <f t="shared" ca="1" si="42"/>
        <v>Showboating (IRE)</v>
      </c>
      <c r="AT10" s="6" t="str">
        <f t="shared" ca="1" si="43"/>
        <v>Proud Archi (IRE)</v>
      </c>
      <c r="AU10" s="6" t="str">
        <f t="shared" ca="1" si="44"/>
        <v>Proud Archi (IRE)</v>
      </c>
      <c r="AV10" s="6" t="str">
        <f t="shared" ca="1" si="45"/>
        <v>Showboating (IRE)</v>
      </c>
      <c r="AW10" s="6">
        <f t="shared" ca="1" si="55"/>
        <v>74</v>
      </c>
      <c r="AX10" s="6">
        <f t="shared" ca="1" si="56"/>
        <v>55</v>
      </c>
      <c r="AY10" s="6" t="str">
        <f t="shared" ca="1" si="46"/>
        <v>Proud Archi (IRE)</v>
      </c>
      <c r="AZ10" s="14" t="str">
        <f t="shared" ca="1" si="47"/>
        <v/>
      </c>
      <c r="BA10" s="14" t="str">
        <f t="shared" ca="1" si="48"/>
        <v/>
      </c>
      <c r="BB10" s="14">
        <f t="shared" ca="1" si="49"/>
        <v>45</v>
      </c>
      <c r="BC10" s="14">
        <f t="shared" ca="1" si="50"/>
        <v>150</v>
      </c>
      <c r="BD10" s="14" t="str">
        <f t="shared" ca="1" si="51"/>
        <v>No Lay</v>
      </c>
      <c r="BE10" s="14" t="str">
        <f t="shared" ca="1" si="52"/>
        <v>***</v>
      </c>
      <c r="BF10" s="14" t="str">
        <f t="shared" ca="1" si="53"/>
        <v>"</v>
      </c>
      <c r="BG10" s="14" t="str">
        <f t="shared" ca="1" si="54"/>
        <v>Class 4</v>
      </c>
    </row>
    <row r="11" spans="1:59" s="6" customFormat="1">
      <c r="A11" s="14" t="str">
        <f>Sheets!D25</f>
        <v>1410 Bangor</v>
      </c>
      <c r="B11" s="14" t="str">
        <f t="shared" ca="1" si="0"/>
        <v>Bangor</v>
      </c>
      <c r="C11" s="15">
        <f t="shared" ca="1" si="1"/>
        <v>0.59027777777777779</v>
      </c>
      <c r="D11" s="16" t="str">
        <f t="shared" ca="1" si="2"/>
        <v>Ballyantics (IRE)</v>
      </c>
      <c r="E11" s="17">
        <f t="shared" ca="1" si="3"/>
        <v>5.9265273602133024E-2</v>
      </c>
      <c r="F11" s="18">
        <f t="shared" ca="1" si="4"/>
        <v>2.5</v>
      </c>
      <c r="G11" s="6" t="str">
        <f t="shared" ca="1" si="5"/>
        <v>Ballycamp (IRE)</v>
      </c>
      <c r="H11" s="8">
        <f t="shared" ca="1" si="6"/>
        <v>10</v>
      </c>
      <c r="I11" s="16" t="str">
        <f t="shared" ca="1" si="7"/>
        <v>Rockalzaro (FR)</v>
      </c>
      <c r="J11" s="18">
        <f t="shared" ca="1" si="8"/>
        <v>6.5</v>
      </c>
      <c r="K11" s="6" t="str">
        <f t="shared" ca="1" si="9"/>
        <v>Ballyantics (IRE)</v>
      </c>
      <c r="L11" s="7">
        <f t="shared" ca="1" si="10"/>
        <v>0.25985306583780732</v>
      </c>
      <c r="M11" s="8">
        <f t="shared" ca="1" si="11"/>
        <v>2.5</v>
      </c>
      <c r="N11" s="16" t="str">
        <f t="shared" ca="1" si="12"/>
        <v>Shininstar (IRE)</v>
      </c>
      <c r="O11" s="17">
        <f t="shared" ca="1" si="13"/>
        <v>3.9003698995986893E-2</v>
      </c>
      <c r="P11" s="18">
        <f t="shared" ca="1" si="14"/>
        <v>12</v>
      </c>
      <c r="Q11" s="6" t="str">
        <f t="shared" ca="1" si="15"/>
        <v>Rockalzaro (FR)</v>
      </c>
      <c r="R11" s="7">
        <f t="shared" ca="1" si="16"/>
        <v>0.2300401946266131</v>
      </c>
      <c r="S11" s="8">
        <f t="shared" ca="1" si="17"/>
        <v>6.5</v>
      </c>
      <c r="T11" s="16" t="str">
        <f t="shared" ca="1" si="18"/>
        <v>Some Chaos (IRE)</v>
      </c>
      <c r="U11" s="17">
        <f t="shared" ca="1" si="19"/>
        <v>6.9563794091169091E-3</v>
      </c>
      <c r="V11" s="18">
        <f t="shared" ca="1" si="20"/>
        <v>10</v>
      </c>
      <c r="W11" s="6" t="str">
        <f t="shared" ca="1" si="21"/>
        <v>Ballyantics (IRE)</v>
      </c>
      <c r="X11" s="7">
        <f t="shared" ca="1" si="22"/>
        <v>7.4950119070605753E-2</v>
      </c>
      <c r="Y11" s="8">
        <f t="shared" ca="1" si="23"/>
        <v>2.5</v>
      </c>
      <c r="Z11" s="16" t="str">
        <f t="shared" ca="1" si="24"/>
        <v>Shininstar (IRE)</v>
      </c>
      <c r="AA11" s="17">
        <f t="shared" ca="1" si="25"/>
        <v>0.14263229538880373</v>
      </c>
      <c r="AB11" s="18">
        <f t="shared" ca="1" si="26"/>
        <v>12</v>
      </c>
      <c r="AC11" s="6" t="str">
        <f t="shared" ca="1" si="27"/>
        <v>Ballyantics (IRE)</v>
      </c>
      <c r="AD11" s="6" t="str">
        <f t="shared" ca="1" si="28"/>
        <v>Shininstar (IRE)</v>
      </c>
      <c r="AE11" s="6" t="str">
        <f t="shared" ca="1" si="29"/>
        <v>no selection</v>
      </c>
      <c r="AF11" s="16" t="str">
        <f t="shared" ca="1" si="30"/>
        <v>Ballyantics (IRE)</v>
      </c>
      <c r="AG11" s="16">
        <f t="shared" ca="1" si="31"/>
        <v>2.5</v>
      </c>
      <c r="AH11" s="16" t="str">
        <f t="shared" ca="1" si="32"/>
        <v>*</v>
      </c>
      <c r="AI11" s="6">
        <v>9</v>
      </c>
      <c r="AJ11" s="6">
        <f t="shared" si="33"/>
        <v>-1</v>
      </c>
      <c r="AK11" s="6">
        <f t="shared" si="34"/>
        <v>-1</v>
      </c>
      <c r="AL11" s="6">
        <f t="shared" ca="1" si="35"/>
        <v>9</v>
      </c>
      <c r="AM11" s="6" t="str">
        <f t="shared" ca="1" si="36"/>
        <v>starsports.bet Novices Handicap Chase (Div 2)</v>
      </c>
      <c r="AN11" s="6" t="str">
        <f t="shared" ca="1" si="37"/>
        <v xml:space="preserve">2m4½f </v>
      </c>
      <c r="AO11" s="6">
        <f t="shared" ca="1" si="38"/>
        <v>4614</v>
      </c>
      <c r="AP11" s="6" t="str">
        <f t="shared" ca="1" si="39"/>
        <v>Good</v>
      </c>
      <c r="AQ11" s="6" t="str">
        <f t="shared" ca="1" si="40"/>
        <v>Handicap</v>
      </c>
      <c r="AR11" s="6" t="str">
        <f t="shared" ca="1" si="41"/>
        <v>Shininstar (IRE)</v>
      </c>
      <c r="AS11" s="6" t="str">
        <f t="shared" ca="1" si="42"/>
        <v>Ballyantics (IRE)</v>
      </c>
      <c r="AT11" s="6" t="str">
        <f t="shared" ca="1" si="43"/>
        <v>Ballyantics (IRE)</v>
      </c>
      <c r="AU11" s="6" t="str">
        <f t="shared" ca="1" si="44"/>
        <v>Ballyantics (IRE)</v>
      </c>
      <c r="AV11" s="6" t="str">
        <f t="shared" ca="1" si="45"/>
        <v>Ballycamp (IRE)</v>
      </c>
      <c r="AW11" s="6">
        <f t="shared" ca="1" si="55"/>
        <v>51</v>
      </c>
      <c r="AX11" s="6">
        <f t="shared" ca="1" si="56"/>
        <v>48</v>
      </c>
      <c r="AY11" s="6" t="str">
        <f t="shared" ca="1" si="46"/>
        <v>Ballyantics (IRE)</v>
      </c>
      <c r="AZ11" s="14" t="str">
        <f t="shared" ca="1" si="47"/>
        <v/>
      </c>
      <c r="BA11" s="14" t="str">
        <f t="shared" ca="1" si="48"/>
        <v/>
      </c>
      <c r="BB11" s="14">
        <f t="shared" ca="1" si="49"/>
        <v>15</v>
      </c>
      <c r="BC11" s="14">
        <f t="shared" ca="1" si="50"/>
        <v>90</v>
      </c>
      <c r="BD11" s="14" t="str">
        <f t="shared" ca="1" si="51"/>
        <v>No Lay</v>
      </c>
      <c r="BE11" s="14" t="str">
        <f t="shared" ca="1" si="52"/>
        <v/>
      </c>
      <c r="BF11" s="14" t="str">
        <f t="shared" ca="1" si="53"/>
        <v>"</v>
      </c>
      <c r="BG11" s="14" t="str">
        <f t="shared" ca="1" si="54"/>
        <v>Class 4</v>
      </c>
    </row>
    <row r="12" spans="1:59" s="6" customFormat="1">
      <c r="A12" s="14" t="str">
        <f>Sheets!D26</f>
        <v>1420 Chepstow</v>
      </c>
      <c r="B12" s="14" t="str">
        <f t="shared" ca="1" si="0"/>
        <v>Chepstow</v>
      </c>
      <c r="C12" s="15">
        <f t="shared" ca="1" si="1"/>
        <v>0.59722222222222221</v>
      </c>
      <c r="D12" s="16" t="str">
        <f t="shared" ca="1" si="2"/>
        <v>Before Midnight</v>
      </c>
      <c r="E12" s="17">
        <f t="shared" ca="1" si="3"/>
        <v>0.24078668663846864</v>
      </c>
      <c r="F12" s="18">
        <f t="shared" ca="1" si="4"/>
        <v>1.63</v>
      </c>
      <c r="G12" s="6" t="str">
        <f t="shared" ca="1" si="5"/>
        <v>Mr Macho (IRE)</v>
      </c>
      <c r="H12" s="8">
        <f t="shared" ca="1" si="6"/>
        <v>8</v>
      </c>
      <c r="I12" s="16" t="str">
        <f t="shared" ca="1" si="7"/>
        <v>Senior Citizen</v>
      </c>
      <c r="J12" s="18">
        <f t="shared" ca="1" si="8"/>
        <v>4</v>
      </c>
      <c r="K12" s="6" t="str">
        <f t="shared" ca="1" si="9"/>
        <v>Before Midnight</v>
      </c>
      <c r="L12" s="7">
        <f t="shared" ca="1" si="10"/>
        <v>0.19899766531301069</v>
      </c>
      <c r="M12" s="8">
        <f t="shared" ca="1" si="11"/>
        <v>1.63</v>
      </c>
      <c r="N12" s="16" t="str">
        <f t="shared" ca="1" si="12"/>
        <v>Mr Macho (IRE)</v>
      </c>
      <c r="O12" s="17">
        <f t="shared" ca="1" si="13"/>
        <v>0.39177559968520997</v>
      </c>
      <c r="P12" s="18">
        <f t="shared" ca="1" si="14"/>
        <v>8</v>
      </c>
      <c r="Q12" s="6" t="str">
        <f t="shared" ca="1" si="15"/>
        <v>Mr Macho (IRE)</v>
      </c>
      <c r="R12" s="7">
        <f t="shared" ca="1" si="16"/>
        <v>8.5330917460395297E-2</v>
      </c>
      <c r="S12" s="8">
        <f t="shared" ca="1" si="17"/>
        <v>8</v>
      </c>
      <c r="T12" s="16" t="str">
        <f t="shared" ca="1" si="18"/>
        <v>Clondaw Ace (IRE)</v>
      </c>
      <c r="U12" s="17">
        <f t="shared" ca="1" si="19"/>
        <v>3.1244664504012264E-2</v>
      </c>
      <c r="V12" s="18">
        <f t="shared" ca="1" si="20"/>
        <v>33</v>
      </c>
      <c r="W12" s="6" t="str">
        <f t="shared" ca="1" si="21"/>
        <v>Before Midnight</v>
      </c>
      <c r="X12" s="7">
        <f t="shared" ca="1" si="22"/>
        <v>0.1248715313463514</v>
      </c>
      <c r="Y12" s="8">
        <f t="shared" ca="1" si="23"/>
        <v>1.63</v>
      </c>
      <c r="Z12" s="16" t="str">
        <f t="shared" ca="1" si="24"/>
        <v>Before Midnight</v>
      </c>
      <c r="AA12" s="17">
        <f t="shared" ca="1" si="25"/>
        <v>0.38500122999753994</v>
      </c>
      <c r="AB12" s="18">
        <f t="shared" ca="1" si="26"/>
        <v>1.63</v>
      </c>
      <c r="AC12" s="6" t="str">
        <f t="shared" ca="1" si="27"/>
        <v>Before Midnight</v>
      </c>
      <c r="AD12" s="6" t="str">
        <f t="shared" ca="1" si="28"/>
        <v/>
      </c>
      <c r="AE12" s="6" t="str">
        <f t="shared" ca="1" si="29"/>
        <v>Before Midnight</v>
      </c>
      <c r="AF12" s="16" t="str">
        <f t="shared" ca="1" si="30"/>
        <v>Before Midnight</v>
      </c>
      <c r="AG12" s="16">
        <f t="shared" ca="1" si="31"/>
        <v>1.63</v>
      </c>
      <c r="AH12" s="16" t="str">
        <f t="shared" ca="1" si="32"/>
        <v>*</v>
      </c>
      <c r="AI12" s="6">
        <v>10</v>
      </c>
      <c r="AJ12" s="6">
        <f t="shared" si="33"/>
        <v>-1</v>
      </c>
      <c r="AK12" s="6">
        <f t="shared" si="34"/>
        <v>-1</v>
      </c>
      <c r="AL12" s="6">
        <f t="shared" ca="1" si="35"/>
        <v>16</v>
      </c>
      <c r="AM12" s="6" t="str">
        <f t="shared" ca="1" si="36"/>
        <v>Faucets &amp; Rada For Commercial Washrooms Maiden Hurdle</v>
      </c>
      <c r="AN12" s="6" t="str">
        <f t="shared" ca="1" si="37"/>
        <v xml:space="preserve">2m3½f </v>
      </c>
      <c r="AO12" s="6">
        <f t="shared" ca="1" si="38"/>
        <v>4094</v>
      </c>
      <c r="AP12" s="6" t="str">
        <f t="shared" ca="1" si="39"/>
        <v>Good</v>
      </c>
      <c r="AQ12" s="6" t="str">
        <f t="shared" ca="1" si="40"/>
        <v>Non Handicap</v>
      </c>
      <c r="AR12" s="6" t="str">
        <f t="shared" ca="1" si="41"/>
        <v/>
      </c>
      <c r="AS12" s="6" t="b">
        <f t="shared" ca="1" si="42"/>
        <v>0</v>
      </c>
      <c r="AT12" s="6" t="b">
        <f t="shared" ca="1" si="43"/>
        <v>0</v>
      </c>
      <c r="AU12" s="6" t="str">
        <f t="shared" ca="1" si="44"/>
        <v>Before Midnight</v>
      </c>
      <c r="AV12" s="6" t="str">
        <f t="shared" ca="1" si="45"/>
        <v>Mr Macho (IRE)</v>
      </c>
      <c r="AW12" s="6">
        <f t="shared" ca="1" si="55"/>
        <v>120</v>
      </c>
      <c r="AX12" s="6">
        <f t="shared" ca="1" si="56"/>
        <v>104</v>
      </c>
      <c r="AY12" s="6" t="str">
        <f t="shared" ca="1" si="46"/>
        <v>Before Midnight</v>
      </c>
      <c r="AZ12" s="14" t="str">
        <f t="shared" ca="1" si="47"/>
        <v/>
      </c>
      <c r="BA12" s="14" t="str">
        <f t="shared" ca="1" si="48"/>
        <v/>
      </c>
      <c r="BB12" s="14">
        <f t="shared" ca="1" si="49"/>
        <v>6.2999999999999972</v>
      </c>
      <c r="BC12" s="14">
        <f t="shared" ca="1" si="50"/>
        <v>70</v>
      </c>
      <c r="BD12" s="14" t="str">
        <f t="shared" ca="1" si="51"/>
        <v>No Lay</v>
      </c>
      <c r="BE12" s="14" t="str">
        <f t="shared" ca="1" si="52"/>
        <v/>
      </c>
      <c r="BF12" s="14" t="str">
        <f t="shared" ca="1" si="53"/>
        <v>"</v>
      </c>
      <c r="BG12" s="14" t="str">
        <f t="shared" ca="1" si="54"/>
        <v>Class 4</v>
      </c>
    </row>
    <row r="13" spans="1:59" s="6" customFormat="1">
      <c r="A13" s="14" t="str">
        <f>Sheets!D27</f>
        <v>1430 Catterick</v>
      </c>
      <c r="B13" s="14" t="str">
        <f t="shared" ca="1" si="0"/>
        <v>Catterick</v>
      </c>
      <c r="C13" s="15">
        <f t="shared" ca="1" si="1"/>
        <v>0.60416666666666663</v>
      </c>
      <c r="D13" s="16" t="str">
        <f t="shared" ca="1" si="2"/>
        <v>Flower Power</v>
      </c>
      <c r="E13" s="17">
        <f t="shared" ca="1" si="3"/>
        <v>7.1628626638124401E-2</v>
      </c>
      <c r="F13" s="18">
        <f t="shared" ca="1" si="4"/>
        <v>6</v>
      </c>
      <c r="G13" s="6" t="str">
        <f t="shared" ca="1" si="5"/>
        <v>Helioblu Bareliere (FR)</v>
      </c>
      <c r="H13" s="8">
        <f t="shared" ca="1" si="6"/>
        <v>3.5</v>
      </c>
      <c r="I13" s="16" t="str">
        <f t="shared" ca="1" si="7"/>
        <v>Donnachies Girl (IRE)</v>
      </c>
      <c r="J13" s="18">
        <f t="shared" ca="1" si="8"/>
        <v>5</v>
      </c>
      <c r="K13" s="6" t="str">
        <f t="shared" ca="1" si="9"/>
        <v>Helioblu Bareliere (FR)</v>
      </c>
      <c r="L13" s="7">
        <f t="shared" ca="1" si="10"/>
        <v>4.5372003643654374E-2</v>
      </c>
      <c r="M13" s="8">
        <f t="shared" ca="1" si="11"/>
        <v>3.5</v>
      </c>
      <c r="N13" s="16" t="str">
        <f t="shared" ca="1" si="12"/>
        <v>Flower Power</v>
      </c>
      <c r="O13" s="17">
        <f t="shared" ca="1" si="13"/>
        <v>1.1049642105885401E-2</v>
      </c>
      <c r="P13" s="18">
        <f t="shared" ca="1" si="14"/>
        <v>6</v>
      </c>
      <c r="Q13" s="6" t="str">
        <f t="shared" ca="1" si="15"/>
        <v>Flower Power</v>
      </c>
      <c r="R13" s="7">
        <f t="shared" ca="1" si="16"/>
        <v>0.37673313815389714</v>
      </c>
      <c r="S13" s="8">
        <f t="shared" ca="1" si="17"/>
        <v>6</v>
      </c>
      <c r="T13" s="16" t="str">
        <f t="shared" ca="1" si="18"/>
        <v>Flower Power</v>
      </c>
      <c r="U13" s="17">
        <f t="shared" ca="1" si="19"/>
        <v>0.10572496163341562</v>
      </c>
      <c r="V13" s="18">
        <f t="shared" ca="1" si="20"/>
        <v>6</v>
      </c>
      <c r="W13" s="6" t="str">
        <f t="shared" ca="1" si="21"/>
        <v>Only Orsenfoolsies</v>
      </c>
      <c r="X13" s="7">
        <f t="shared" ca="1" si="22"/>
        <v>0.27597402597402593</v>
      </c>
      <c r="Y13" s="8">
        <f t="shared" ca="1" si="23"/>
        <v>14</v>
      </c>
      <c r="Z13" s="16" t="str">
        <f t="shared" ca="1" si="24"/>
        <v>Flower Power</v>
      </c>
      <c r="AA13" s="17">
        <f t="shared" ca="1" si="25"/>
        <v>1.897092354725672E-2</v>
      </c>
      <c r="AB13" s="18">
        <f t="shared" ca="1" si="26"/>
        <v>6</v>
      </c>
      <c r="AC13" s="6" t="str">
        <f t="shared" ca="1" si="27"/>
        <v>Flower Power</v>
      </c>
      <c r="AD13" s="6" t="str">
        <f t="shared" ca="1" si="28"/>
        <v>Donnachies Girl (IRE)</v>
      </c>
      <c r="AE13" s="6" t="str">
        <f t="shared" ca="1" si="29"/>
        <v>no selection</v>
      </c>
      <c r="AF13" s="16" t="str">
        <f t="shared" ca="1" si="30"/>
        <v>Flower Power</v>
      </c>
      <c r="AG13" s="16">
        <f t="shared" ca="1" si="31"/>
        <v>6</v>
      </c>
      <c r="AH13" s="16" t="str">
        <f t="shared" ca="1" si="32"/>
        <v>*</v>
      </c>
      <c r="AI13" s="6">
        <v>11</v>
      </c>
      <c r="AJ13" s="6">
        <f t="shared" si="33"/>
        <v>-1</v>
      </c>
      <c r="AK13" s="6">
        <f t="shared" si="34"/>
        <v>-1</v>
      </c>
      <c r="AL13" s="6">
        <f t="shared" ca="1" si="35"/>
        <v>14</v>
      </c>
      <c r="AM13" s="6" t="str">
        <f t="shared" ca="1" si="36"/>
        <v>Book Now For New Years Day Handicap</v>
      </c>
      <c r="AN13" s="6" t="str">
        <f t="shared" ca="1" si="37"/>
        <v xml:space="preserve">2m </v>
      </c>
      <c r="AO13" s="6">
        <f t="shared" ca="1" si="38"/>
        <v>4787</v>
      </c>
      <c r="AP13" s="6" t="str">
        <f t="shared" ca="1" si="39"/>
        <v>Good To Soft</v>
      </c>
      <c r="AQ13" s="6" t="str">
        <f t="shared" ca="1" si="40"/>
        <v>Handicap</v>
      </c>
      <c r="AR13" s="6" t="str">
        <f t="shared" ca="1" si="41"/>
        <v>Flower Power</v>
      </c>
      <c r="AS13" s="6" t="str">
        <f t="shared" ca="1" si="42"/>
        <v>Donnachies Girl (IRE)</v>
      </c>
      <c r="AT13" s="6" t="str">
        <f t="shared" ca="1" si="43"/>
        <v>Flower Power</v>
      </c>
      <c r="AU13" s="6" t="str">
        <f t="shared" ca="1" si="44"/>
        <v>Flower Power</v>
      </c>
      <c r="AV13" s="6" t="str">
        <f t="shared" ca="1" si="45"/>
        <v>Helioblu Bareliere (FR)</v>
      </c>
      <c r="AW13" s="6">
        <f t="shared" ca="1" si="55"/>
        <v>108</v>
      </c>
      <c r="AX13" s="6">
        <f t="shared" ca="1" si="56"/>
        <v>85</v>
      </c>
      <c r="AY13" s="6" t="str">
        <f t="shared" ca="1" si="46"/>
        <v>Flower Power</v>
      </c>
      <c r="AZ13" s="14" t="str">
        <f t="shared" ca="1" si="47"/>
        <v/>
      </c>
      <c r="BA13" s="14" t="str">
        <f t="shared" ca="1" si="48"/>
        <v/>
      </c>
      <c r="BB13" s="14">
        <f t="shared" ca="1" si="49"/>
        <v>50</v>
      </c>
      <c r="BC13" s="14">
        <f t="shared" ca="1" si="50"/>
        <v>25</v>
      </c>
      <c r="BD13" s="14" t="str">
        <f t="shared" ca="1" si="51"/>
        <v>No Lay</v>
      </c>
      <c r="BE13" s="14" t="str">
        <f t="shared" ca="1" si="52"/>
        <v>***</v>
      </c>
      <c r="BF13" s="14" t="str">
        <f t="shared" ca="1" si="53"/>
        <v>"</v>
      </c>
      <c r="BG13" s="14" t="str">
        <f t="shared" ca="1" si="54"/>
        <v>Class 5</v>
      </c>
    </row>
    <row r="14" spans="1:59" s="6" customFormat="1">
      <c r="A14" s="14" t="str">
        <f>Sheets!D28</f>
        <v>1440 Bangor</v>
      </c>
      <c r="B14" s="14" t="str">
        <f t="shared" ca="1" si="0"/>
        <v>Bangor</v>
      </c>
      <c r="C14" s="15">
        <f t="shared" ca="1" si="1"/>
        <v>0.61111111111111105</v>
      </c>
      <c r="D14" s="16" t="str">
        <f t="shared" ca="1" si="2"/>
        <v>Outrageous Romana (IRE)</v>
      </c>
      <c r="E14" s="17">
        <f t="shared" ca="1" si="3"/>
        <v>1.6963091220678735E-2</v>
      </c>
      <c r="F14" s="18">
        <f t="shared" ca="1" si="4"/>
        <v>7</v>
      </c>
      <c r="G14" s="6" t="str">
        <f t="shared" ca="1" si="5"/>
        <v>Flying Verse</v>
      </c>
      <c r="H14" s="8">
        <f t="shared" ca="1" si="6"/>
        <v>3.5</v>
      </c>
      <c r="I14" s="16" t="str">
        <f t="shared" ca="1" si="7"/>
        <v>His Dream (IRE)</v>
      </c>
      <c r="J14" s="18">
        <f t="shared" ca="1" si="8"/>
        <v>8</v>
      </c>
      <c r="K14" s="6" t="str">
        <f t="shared" ca="1" si="9"/>
        <v>Flying Verse</v>
      </c>
      <c r="L14" s="7">
        <f t="shared" ca="1" si="10"/>
        <v>8.2188743275466464E-2</v>
      </c>
      <c r="M14" s="8">
        <f t="shared" ca="1" si="11"/>
        <v>3.5</v>
      </c>
      <c r="N14" s="16" t="str">
        <f t="shared" ca="1" si="12"/>
        <v>Outrageous Romana (IRE)</v>
      </c>
      <c r="O14" s="17">
        <f t="shared" ca="1" si="13"/>
        <v>3.7897453948140439E-2</v>
      </c>
      <c r="P14" s="18">
        <f t="shared" ca="1" si="14"/>
        <v>7</v>
      </c>
      <c r="Q14" s="6" t="str">
        <f t="shared" ca="1" si="15"/>
        <v>Captain Simon (IRE)</v>
      </c>
      <c r="R14" s="7">
        <f t="shared" ca="1" si="16"/>
        <v>0.27683491293806478</v>
      </c>
      <c r="S14" s="8">
        <f t="shared" ca="1" si="17"/>
        <v>2</v>
      </c>
      <c r="T14" s="16" t="str">
        <f t="shared" ca="1" si="18"/>
        <v>Outrageous Romana (IRE)</v>
      </c>
      <c r="U14" s="17">
        <f t="shared" ca="1" si="19"/>
        <v>0.11407822946284484</v>
      </c>
      <c r="V14" s="18">
        <f t="shared" ca="1" si="20"/>
        <v>7</v>
      </c>
      <c r="W14" s="6" t="str">
        <f t="shared" ca="1" si="21"/>
        <v>Captain Simon (IRE)</v>
      </c>
      <c r="X14" s="7">
        <f t="shared" ca="1" si="22"/>
        <v>0.20639030510103304</v>
      </c>
      <c r="Y14" s="8">
        <f t="shared" ca="1" si="23"/>
        <v>2</v>
      </c>
      <c r="Z14" s="16" t="str">
        <f t="shared" ca="1" si="24"/>
        <v>Outrageous Romana (IRE)</v>
      </c>
      <c r="AA14" s="17">
        <f t="shared" ca="1" si="25"/>
        <v>0.24452046305247763</v>
      </c>
      <c r="AB14" s="18">
        <f t="shared" ca="1" si="26"/>
        <v>7</v>
      </c>
      <c r="AC14" s="6" t="str">
        <f t="shared" ca="1" si="27"/>
        <v>Outrageous Romana (IRE)</v>
      </c>
      <c r="AD14" s="6" t="str">
        <f t="shared" ca="1" si="28"/>
        <v>Outrageous Romana (IRE)</v>
      </c>
      <c r="AE14" s="6" t="str">
        <f t="shared" ca="1" si="29"/>
        <v>no selection</v>
      </c>
      <c r="AF14" s="16" t="str">
        <f t="shared" ca="1" si="30"/>
        <v>Outrageous Romana (IRE)</v>
      </c>
      <c r="AG14" s="16">
        <f t="shared" ca="1" si="31"/>
        <v>7</v>
      </c>
      <c r="AH14" s="16" t="str">
        <f t="shared" ca="1" si="32"/>
        <v>*</v>
      </c>
      <c r="AI14" s="6">
        <v>12</v>
      </c>
      <c r="AJ14" s="6">
        <f t="shared" si="33"/>
        <v>-1</v>
      </c>
      <c r="AK14" s="6">
        <f t="shared" si="34"/>
        <v>-1</v>
      </c>
      <c r="AL14" s="6">
        <f t="shared" ca="1" si="35"/>
        <v>12</v>
      </c>
      <c r="AM14" s="6" t="str">
        <f t="shared" ca="1" si="36"/>
        <v>starsports.bet Handicap Hurdle</v>
      </c>
      <c r="AN14" s="6" t="str">
        <f t="shared" ca="1" si="37"/>
        <v xml:space="preserve">2m7f </v>
      </c>
      <c r="AO14" s="6">
        <f t="shared" ca="1" si="38"/>
        <v>4094</v>
      </c>
      <c r="AP14" s="6" t="str">
        <f t="shared" ca="1" si="39"/>
        <v>Good</v>
      </c>
      <c r="AQ14" s="6" t="str">
        <f t="shared" ca="1" si="40"/>
        <v>Handicap</v>
      </c>
      <c r="AR14" s="6" t="str">
        <f t="shared" ca="1" si="41"/>
        <v>Outrageous Romana (IRE)</v>
      </c>
      <c r="AS14" s="6" t="str">
        <f t="shared" ca="1" si="42"/>
        <v>Outrageous Romana (IRE)</v>
      </c>
      <c r="AT14" s="6" t="str">
        <f t="shared" ca="1" si="43"/>
        <v>Outrageous Romana (IRE)</v>
      </c>
      <c r="AU14" s="6" t="str">
        <f t="shared" ca="1" si="44"/>
        <v>Outrageous Romana (IRE)</v>
      </c>
      <c r="AV14" s="6" t="str">
        <f t="shared" ca="1" si="45"/>
        <v>Flying Verse</v>
      </c>
      <c r="AW14" s="6">
        <f t="shared" ca="1" si="55"/>
        <v>76</v>
      </c>
      <c r="AX14" s="6">
        <f t="shared" ca="1" si="56"/>
        <v>71</v>
      </c>
      <c r="AY14" s="6" t="str">
        <f t="shared" ca="1" si="46"/>
        <v>Outrageous Romana (IRE)</v>
      </c>
      <c r="AZ14" s="14" t="str">
        <f t="shared" ca="1" si="47"/>
        <v/>
      </c>
      <c r="BA14" s="14" t="str">
        <f t="shared" ca="1" si="48"/>
        <v/>
      </c>
      <c r="BB14" s="14">
        <f t="shared" ca="1" si="49"/>
        <v>60</v>
      </c>
      <c r="BC14" s="14">
        <f t="shared" ca="1" si="50"/>
        <v>25</v>
      </c>
      <c r="BD14" s="14" t="str">
        <f t="shared" ca="1" si="51"/>
        <v>No Lay</v>
      </c>
      <c r="BE14" s="14" t="str">
        <f t="shared" ca="1" si="52"/>
        <v>***</v>
      </c>
      <c r="BF14" s="14" t="str">
        <f t="shared" ca="1" si="53"/>
        <v>"</v>
      </c>
      <c r="BG14" s="14" t="str">
        <f t="shared" ca="1" si="54"/>
        <v>Class 4</v>
      </c>
    </row>
    <row r="15" spans="1:59" s="6" customFormat="1">
      <c r="A15" s="14" t="str">
        <f>Sheets!D29</f>
        <v>1450 Chepstow</v>
      </c>
      <c r="B15" s="14" t="str">
        <f t="shared" ca="1" si="0"/>
        <v>Chepstow</v>
      </c>
      <c r="C15" s="15">
        <f t="shared" ca="1" si="1"/>
        <v>0.61805555555555558</v>
      </c>
      <c r="D15" s="16" t="str">
        <f t="shared" ca="1" si="2"/>
        <v>Tea Time Fred</v>
      </c>
      <c r="E15" s="17">
        <f t="shared" ca="1" si="3"/>
        <v>0.12241692049408398</v>
      </c>
      <c r="F15" s="18">
        <f t="shared" ca="1" si="4"/>
        <v>3.5</v>
      </c>
      <c r="G15" s="6" t="str">
        <f t="shared" ca="1" si="5"/>
        <v>With Pleasure</v>
      </c>
      <c r="H15" s="8">
        <f t="shared" ca="1" si="6"/>
        <v>2.75</v>
      </c>
      <c r="I15" s="16" t="str">
        <f t="shared" ca="1" si="7"/>
        <v>Transpennine Star</v>
      </c>
      <c r="J15" s="18">
        <f t="shared" ca="1" si="8"/>
        <v>5.5</v>
      </c>
      <c r="K15" s="6" t="str">
        <f t="shared" ca="1" si="9"/>
        <v>Tea Time Fred</v>
      </c>
      <c r="L15" s="7">
        <f t="shared" ca="1" si="10"/>
        <v>0.11969683967100429</v>
      </c>
      <c r="M15" s="8">
        <f t="shared" ca="1" si="11"/>
        <v>3.5</v>
      </c>
      <c r="N15" s="16" t="str">
        <f t="shared" ca="1" si="12"/>
        <v>The Brothers (IRE)</v>
      </c>
      <c r="O15" s="17">
        <f t="shared" ca="1" si="13"/>
        <v>9.9544025157232541E-2</v>
      </c>
      <c r="P15" s="18">
        <f t="shared" ca="1" si="14"/>
        <v>8</v>
      </c>
      <c r="Q15" s="6" t="str">
        <f t="shared" ca="1" si="15"/>
        <v>The Brothers (IRE)</v>
      </c>
      <c r="R15" s="7">
        <f t="shared" ca="1" si="16"/>
        <v>4.7824605248210868E-2</v>
      </c>
      <c r="S15" s="8">
        <f t="shared" ca="1" si="17"/>
        <v>8</v>
      </c>
      <c r="T15" s="16" t="str">
        <f t="shared" ca="1" si="18"/>
        <v>Western Wave (FR)</v>
      </c>
      <c r="U15" s="17">
        <f t="shared" ca="1" si="19"/>
        <v>1.0748336031660286E-2</v>
      </c>
      <c r="V15" s="18">
        <f t="shared" ca="1" si="20"/>
        <v>10</v>
      </c>
      <c r="W15" s="6" t="str">
        <f t="shared" ca="1" si="21"/>
        <v>Solstice Star</v>
      </c>
      <c r="X15" s="7">
        <f t="shared" ca="1" si="22"/>
        <v>0.25137155896489777</v>
      </c>
      <c r="Y15" s="8">
        <f t="shared" ca="1" si="23"/>
        <v>12</v>
      </c>
      <c r="Z15" s="16" t="str">
        <f t="shared" ca="1" si="24"/>
        <v>Braventara</v>
      </c>
      <c r="AA15" s="17">
        <f t="shared" ca="1" si="25"/>
        <v>0.18659879657434378</v>
      </c>
      <c r="AB15" s="18">
        <f t="shared" ca="1" si="26"/>
        <v>3.33</v>
      </c>
      <c r="AC15" s="6" t="str">
        <f t="shared" ca="1" si="27"/>
        <v>Tea Time Fred</v>
      </c>
      <c r="AD15" s="6" t="str">
        <f t="shared" ca="1" si="28"/>
        <v/>
      </c>
      <c r="AE15" s="6" t="str">
        <f t="shared" ca="1" si="29"/>
        <v>no selection</v>
      </c>
      <c r="AF15" s="16" t="str">
        <f t="shared" ca="1" si="30"/>
        <v>Tea Time Fred</v>
      </c>
      <c r="AG15" s="16">
        <f t="shared" ca="1" si="31"/>
        <v>3.5</v>
      </c>
      <c r="AH15" s="16" t="str">
        <f t="shared" ca="1" si="32"/>
        <v>*</v>
      </c>
      <c r="AI15" s="6">
        <v>13</v>
      </c>
      <c r="AJ15" s="6">
        <f t="shared" si="33"/>
        <v>-1</v>
      </c>
      <c r="AK15" s="6">
        <f t="shared" si="34"/>
        <v>-1</v>
      </c>
      <c r="AL15" s="6">
        <f t="shared" ca="1" si="35"/>
        <v>7</v>
      </c>
      <c r="AM15" s="6" t="str">
        <f t="shared" ca="1" si="36"/>
        <v>myracing.com Free Tips Every Day Confined Handicap Hurdle</v>
      </c>
      <c r="AN15" s="6" t="str">
        <f t="shared" ca="1" si="37"/>
        <v xml:space="preserve">3m </v>
      </c>
      <c r="AO15" s="6">
        <f t="shared" ca="1" si="38"/>
        <v>4159</v>
      </c>
      <c r="AP15" s="6" t="str">
        <f t="shared" ca="1" si="39"/>
        <v>Good</v>
      </c>
      <c r="AQ15" s="6" t="str">
        <f t="shared" ca="1" si="40"/>
        <v>Handicap</v>
      </c>
      <c r="AR15" s="6" t="str">
        <f t="shared" ca="1" si="41"/>
        <v>With Pleasure</v>
      </c>
      <c r="AS15" s="6" t="str">
        <f t="shared" ca="1" si="42"/>
        <v>With Pleasure</v>
      </c>
      <c r="AT15" s="6" t="str">
        <f t="shared" ca="1" si="43"/>
        <v>Tea Time Fred</v>
      </c>
      <c r="AU15" s="6" t="str">
        <f t="shared" ca="1" si="44"/>
        <v>Tea Time Fred</v>
      </c>
      <c r="AV15" s="6" t="str">
        <f t="shared" ca="1" si="45"/>
        <v>With Pleasure</v>
      </c>
      <c r="AW15" s="6">
        <f t="shared" ca="1" si="55"/>
        <v>30</v>
      </c>
      <c r="AX15" s="6">
        <f t="shared" ca="1" si="56"/>
        <v>33</v>
      </c>
      <c r="AY15" s="6" t="str">
        <f t="shared" ca="1" si="46"/>
        <v>With Pleasure</v>
      </c>
      <c r="AZ15" s="14" t="str">
        <f t="shared" ca="1" si="47"/>
        <v/>
      </c>
      <c r="BA15" s="14" t="str">
        <f t="shared" ca="1" si="48"/>
        <v/>
      </c>
      <c r="BB15" s="14">
        <f t="shared" ca="1" si="49"/>
        <v>25</v>
      </c>
      <c r="BC15" s="14">
        <f t="shared" ca="1" si="50"/>
        <v>17.5</v>
      </c>
      <c r="BD15" s="14" t="str">
        <f t="shared" ca="1" si="51"/>
        <v>No Lay</v>
      </c>
      <c r="BE15" s="14" t="str">
        <f t="shared" ca="1" si="52"/>
        <v>**</v>
      </c>
      <c r="BF15" s="14" t="str">
        <f t="shared" ca="1" si="53"/>
        <v>"</v>
      </c>
      <c r="BG15" s="14" t="str">
        <f t="shared" ca="1" si="54"/>
        <v>Class 4</v>
      </c>
    </row>
    <row r="16" spans="1:59" s="6" customFormat="1">
      <c r="A16" s="14" t="str">
        <f>Sheets!D30</f>
        <v>1505 Catterick</v>
      </c>
      <c r="B16" s="14" t="str">
        <f t="shared" ca="1" si="0"/>
        <v>Catterick</v>
      </c>
      <c r="C16" s="15">
        <f t="shared" ca="1" si="1"/>
        <v>0.62847222222222221</v>
      </c>
      <c r="D16" s="16" t="str">
        <f t="shared" ca="1" si="2"/>
        <v>Yes You (IRE)</v>
      </c>
      <c r="E16" s="17">
        <f t="shared" ca="1" si="3"/>
        <v>1.3180630639464437E-2</v>
      </c>
      <c r="F16" s="18">
        <f t="shared" ca="1" si="4"/>
        <v>12</v>
      </c>
      <c r="G16" s="6" t="str">
        <f t="shared" ca="1" si="5"/>
        <v>Russian Realm</v>
      </c>
      <c r="H16" s="8">
        <f t="shared" ca="1" si="6"/>
        <v>6</v>
      </c>
      <c r="I16" s="16" t="str">
        <f t="shared" ca="1" si="7"/>
        <v>Buccaneers Vault (IRE)</v>
      </c>
      <c r="J16" s="18">
        <f t="shared" ca="1" si="8"/>
        <v>5</v>
      </c>
      <c r="K16" s="6" t="str">
        <f t="shared" ca="1" si="9"/>
        <v>Buccaneers Vault (IRE)</v>
      </c>
      <c r="L16" s="7">
        <f t="shared" ca="1" si="10"/>
        <v>0.10420475319926879</v>
      </c>
      <c r="M16" s="8">
        <f t="shared" ca="1" si="11"/>
        <v>5</v>
      </c>
      <c r="N16" s="16" t="str">
        <f t="shared" ca="1" si="12"/>
        <v>Bossipop</v>
      </c>
      <c r="O16" s="17">
        <f t="shared" ca="1" si="13"/>
        <v>2.4116082224909297E-2</v>
      </c>
      <c r="P16" s="18">
        <f t="shared" ca="1" si="14"/>
        <v>14</v>
      </c>
      <c r="Q16" s="6" t="str">
        <f t="shared" ca="1" si="15"/>
        <v>Guardia Svizzera (IRE)</v>
      </c>
      <c r="R16" s="7">
        <f t="shared" ca="1" si="16"/>
        <v>6.8066130999957911E-2</v>
      </c>
      <c r="S16" s="8">
        <f t="shared" ca="1" si="17"/>
        <v>14</v>
      </c>
      <c r="T16" s="16" t="str">
        <f t="shared" ca="1" si="18"/>
        <v>Airglow (IRE)</v>
      </c>
      <c r="U16" s="17">
        <f t="shared" ca="1" si="19"/>
        <v>5.5194242108914313E-2</v>
      </c>
      <c r="V16" s="18">
        <f t="shared" ca="1" si="20"/>
        <v>5</v>
      </c>
      <c r="W16" s="6" t="str">
        <f t="shared" ca="1" si="21"/>
        <v>Highland Acclaim (IRE)</v>
      </c>
      <c r="X16" s="7">
        <f t="shared" ca="1" si="22"/>
        <v>5.2867383512544795E-2</v>
      </c>
      <c r="Y16" s="8">
        <f t="shared" ca="1" si="23"/>
        <v>12</v>
      </c>
      <c r="Z16" s="16" t="str">
        <f t="shared" ca="1" si="24"/>
        <v>Guardia Svizzera (IRE)</v>
      </c>
      <c r="AA16" s="17">
        <f t="shared" ca="1" si="25"/>
        <v>0.22417902100772424</v>
      </c>
      <c r="AB16" s="18">
        <f t="shared" ca="1" si="26"/>
        <v>14</v>
      </c>
      <c r="AC16" s="6" t="str">
        <f t="shared" ca="1" si="27"/>
        <v>Guardia Svizzera (IRE)</v>
      </c>
      <c r="AD16" s="6" t="str">
        <f t="shared" ca="1" si="28"/>
        <v>Buccaneers Vault (IRE)</v>
      </c>
      <c r="AE16" s="6" t="str">
        <f t="shared" ca="1" si="29"/>
        <v>no selection</v>
      </c>
      <c r="AF16" s="16" t="str">
        <f t="shared" ca="1" si="30"/>
        <v>Guardia Svizzera (IRE)</v>
      </c>
      <c r="AG16" s="16">
        <f t="shared" ca="1" si="31"/>
        <v>14</v>
      </c>
      <c r="AH16" s="16" t="str">
        <f t="shared" ca="1" si="32"/>
        <v>*</v>
      </c>
      <c r="AI16" s="6">
        <v>14</v>
      </c>
      <c r="AJ16" s="6">
        <f t="shared" si="33"/>
        <v>-1</v>
      </c>
      <c r="AK16" s="6">
        <f t="shared" si="34"/>
        <v>-1</v>
      </c>
      <c r="AL16" s="6">
        <f t="shared" ca="1" si="35"/>
        <v>12</v>
      </c>
      <c r="AM16" s="6" t="str">
        <f t="shared" ca="1" si="36"/>
        <v>Racing UK Extra On racinguk.com Handicap</v>
      </c>
      <c r="AN16" s="6" t="str">
        <f t="shared" ca="1" si="37"/>
        <v xml:space="preserve">6f </v>
      </c>
      <c r="AO16" s="6">
        <f t="shared" ca="1" si="38"/>
        <v>6728</v>
      </c>
      <c r="AP16" s="6" t="str">
        <f t="shared" ca="1" si="39"/>
        <v>Good To Soft</v>
      </c>
      <c r="AQ16" s="6" t="str">
        <f t="shared" ca="1" si="40"/>
        <v>Handicap</v>
      </c>
      <c r="AR16" s="6" t="str">
        <f t="shared" ca="1" si="41"/>
        <v>Yes You (IRE)</v>
      </c>
      <c r="AS16" s="6" t="str">
        <f t="shared" ca="1" si="42"/>
        <v>Russian Realm</v>
      </c>
      <c r="AT16" s="6" t="str">
        <f t="shared" ca="1" si="43"/>
        <v>Yes You (IRE)</v>
      </c>
      <c r="AU16" s="6" t="str">
        <f t="shared" ca="1" si="44"/>
        <v>Yes You (IRE)</v>
      </c>
      <c r="AV16" s="6" t="str">
        <f t="shared" ca="1" si="45"/>
        <v>Russian Realm</v>
      </c>
      <c r="AW16" s="6">
        <f ca="1">INDEX(INDIRECT("'"&amp;A16&amp;"'!$V$52:$V$92"),MATCH(AU16,INDIRECT("'"&amp;A16&amp;"'!$S$52:$S$92"),0))</f>
        <v>73</v>
      </c>
      <c r="AX16" s="6">
        <f ca="1">INDEX(INDIRECT("'"&amp;$A16&amp;"'!$V$52:$V$92"),MATCH(AV16,INDIRECT("'"&amp;$A16&amp;"'!$S$52:$S$92"),0))</f>
        <v>48</v>
      </c>
      <c r="AY16" s="6" t="str">
        <f t="shared" ca="1" si="46"/>
        <v>Yes You (IRE)</v>
      </c>
      <c r="AZ16" s="14" t="str">
        <f t="shared" ca="1" si="47"/>
        <v/>
      </c>
      <c r="BA16" s="14" t="str">
        <f t="shared" ca="1" si="48"/>
        <v/>
      </c>
      <c r="BB16" s="14">
        <f t="shared" ca="1" si="49"/>
        <v>110</v>
      </c>
      <c r="BC16" s="14">
        <f t="shared" ca="1" si="50"/>
        <v>50</v>
      </c>
      <c r="BD16" s="14" t="str">
        <f t="shared" ca="1" si="51"/>
        <v>No Lay</v>
      </c>
      <c r="BE16" s="14" t="str">
        <f t="shared" ca="1" si="52"/>
        <v>**</v>
      </c>
      <c r="BF16" s="14" t="str">
        <f t="shared" ca="1" si="53"/>
        <v>"</v>
      </c>
      <c r="BG16" s="14" t="str">
        <f t="shared" ca="1" si="54"/>
        <v>Class 4</v>
      </c>
    </row>
    <row r="17" spans="1:59" s="6" customFormat="1">
      <c r="A17" s="14" t="str">
        <f>Sheets!D31</f>
        <v>1515 Bangor</v>
      </c>
      <c r="B17" s="14" t="str">
        <f t="shared" ca="1" si="0"/>
        <v>Bangor</v>
      </c>
      <c r="C17" s="15">
        <f t="shared" ca="1" si="1"/>
        <v>0.63541666666666663</v>
      </c>
      <c r="D17" s="16" t="str">
        <f t="shared" ca="1" si="2"/>
        <v>My Renaissance</v>
      </c>
      <c r="E17" s="17">
        <f t="shared" ca="1" si="3"/>
        <v>1.2701146116073822E-2</v>
      </c>
      <c r="F17" s="18">
        <f t="shared" ca="1" si="4"/>
        <v>10</v>
      </c>
      <c r="G17" s="6" t="str">
        <f t="shared" ca="1" si="5"/>
        <v>Diamond Rock</v>
      </c>
      <c r="H17" s="8">
        <f t="shared" ca="1" si="6"/>
        <v>6.5</v>
      </c>
      <c r="I17" s="16" t="str">
        <f t="shared" ca="1" si="7"/>
        <v>Royal Act</v>
      </c>
      <c r="J17" s="18">
        <f t="shared" ca="1" si="8"/>
        <v>6.5</v>
      </c>
      <c r="K17" s="6" t="str">
        <f t="shared" ca="1" si="9"/>
        <v>Diamond Rock</v>
      </c>
      <c r="L17" s="7">
        <f t="shared" ca="1" si="10"/>
        <v>4.7544945475979969E-2</v>
      </c>
      <c r="M17" s="8">
        <f t="shared" ca="1" si="11"/>
        <v>6.5</v>
      </c>
      <c r="N17" s="16" t="str">
        <f t="shared" ca="1" si="12"/>
        <v>My Renaissance</v>
      </c>
      <c r="O17" s="17">
        <f t="shared" ca="1" si="13"/>
        <v>0.15769405268695758</v>
      </c>
      <c r="P17" s="18">
        <f t="shared" ca="1" si="14"/>
        <v>10</v>
      </c>
      <c r="Q17" s="6" t="str">
        <f t="shared" ca="1" si="15"/>
        <v>North West Wind</v>
      </c>
      <c r="R17" s="7">
        <f t="shared" ca="1" si="16"/>
        <v>9.175283946431595E-2</v>
      </c>
      <c r="S17" s="8">
        <f t="shared" ca="1" si="17"/>
        <v>5.5</v>
      </c>
      <c r="T17" s="16" t="str">
        <f t="shared" ca="1" si="18"/>
        <v>Glance Back</v>
      </c>
      <c r="U17" s="17">
        <f t="shared" ca="1" si="19"/>
        <v>3.348596456301009E-2</v>
      </c>
      <c r="V17" s="18">
        <f t="shared" ca="1" si="20"/>
        <v>6.5</v>
      </c>
      <c r="W17" s="6" t="str">
        <f t="shared" ca="1" si="21"/>
        <v>Glance Back</v>
      </c>
      <c r="X17" s="7">
        <f t="shared" ca="1" si="22"/>
        <v>0.12586212697237839</v>
      </c>
      <c r="Y17" s="8">
        <f t="shared" ca="1" si="23"/>
        <v>6.5</v>
      </c>
      <c r="Z17" s="16" t="str">
        <f t="shared" ca="1" si="24"/>
        <v>Diamond Rock</v>
      </c>
      <c r="AA17" s="17">
        <f t="shared" ca="1" si="25"/>
        <v>0.19300314465408808</v>
      </c>
      <c r="AB17" s="18">
        <f t="shared" ca="1" si="26"/>
        <v>6.5</v>
      </c>
      <c r="AC17" s="6" t="str">
        <f t="shared" ca="1" si="27"/>
        <v>Diamond Rock</v>
      </c>
      <c r="AD17" s="6" t="str">
        <f t="shared" ca="1" si="28"/>
        <v>My Renaissance</v>
      </c>
      <c r="AE17" s="6" t="str">
        <f t="shared" ca="1" si="29"/>
        <v>no selection</v>
      </c>
      <c r="AF17" s="16" t="str">
        <f t="shared" ca="1" si="30"/>
        <v>Diamond Rock</v>
      </c>
      <c r="AG17" s="16">
        <f t="shared" ca="1" si="31"/>
        <v>6.5</v>
      </c>
      <c r="AH17" s="16" t="str">
        <f t="shared" ca="1" si="32"/>
        <v>*</v>
      </c>
      <c r="AI17" s="6">
        <v>15</v>
      </c>
      <c r="AJ17" s="6">
        <f t="shared" si="33"/>
        <v>-1</v>
      </c>
      <c r="AK17" s="6">
        <f t="shared" si="34"/>
        <v>-1</v>
      </c>
      <c r="AL17" s="6">
        <f t="shared" ca="1" si="35"/>
        <v>10</v>
      </c>
      <c r="AM17" s="6" t="str">
        <f t="shared" ca="1" si="36"/>
        <v>Oliver Greenall Racing Handicap Chase</v>
      </c>
      <c r="AN17" s="6" t="str">
        <f t="shared" ca="1" si="37"/>
        <v xml:space="preserve">2m1½f </v>
      </c>
      <c r="AO17" s="6">
        <f t="shared" ca="1" si="38"/>
        <v>4614</v>
      </c>
      <c r="AP17" s="6" t="str">
        <f t="shared" ca="1" si="39"/>
        <v>Good</v>
      </c>
      <c r="AQ17" s="6" t="str">
        <f t="shared" ca="1" si="40"/>
        <v>Handicap</v>
      </c>
      <c r="AR17" s="6" t="str">
        <f t="shared" ca="1" si="41"/>
        <v>Centreofexcellence (IRE)</v>
      </c>
      <c r="AS17" s="6" t="str">
        <f t="shared" ca="1" si="42"/>
        <v>Royal Act</v>
      </c>
      <c r="AT17" s="6" t="str">
        <f t="shared" ca="1" si="43"/>
        <v>My Renaissance</v>
      </c>
      <c r="AU17" s="6" t="str">
        <f t="shared" ca="1" si="44"/>
        <v>My Renaissance</v>
      </c>
      <c r="AV17" s="6" t="str">
        <f t="shared" ca="1" si="45"/>
        <v>Diamond Rock</v>
      </c>
      <c r="AW17" s="6">
        <f t="shared" ref="AW17:AW32" ca="1" si="57">INDEX(INDIRECT("'"&amp;A17&amp;"'!$V$52:$V$92"),MATCH(AU17,INDIRECT("'"&amp;A17&amp;"'!$S$52:$S$92"),0))</f>
        <v>56</v>
      </c>
      <c r="AX17" s="6">
        <f t="shared" ref="AX17:AX32" ca="1" si="58">INDEX(INDIRECT("'"&amp;$A17&amp;"'!$V$52:$V$92"),MATCH(AV17,INDIRECT("'"&amp;$A17&amp;"'!$S$52:$S$92"),0))</f>
        <v>52</v>
      </c>
      <c r="AY17" s="6" t="str">
        <f t="shared" ref="AY17:AY32" ca="1" si="59">IF(AW17&gt;AX17,AU17,IF(AX17&gt;AW17,AV17,IF(AW17=AX17,"tie",0)))</f>
        <v>My Renaissance</v>
      </c>
      <c r="AZ17" s="14" t="str">
        <f t="shared" ca="1" si="47"/>
        <v/>
      </c>
      <c r="BA17" s="14" t="str">
        <f t="shared" ca="1" si="48"/>
        <v/>
      </c>
      <c r="BB17" s="14">
        <f t="shared" ca="1" si="49"/>
        <v>90</v>
      </c>
      <c r="BC17" s="14">
        <f t="shared" ca="1" si="50"/>
        <v>55</v>
      </c>
      <c r="BD17" s="14" t="str">
        <f t="shared" ca="1" si="51"/>
        <v>No Lay</v>
      </c>
      <c r="BE17" s="14" t="str">
        <f t="shared" ca="1" si="52"/>
        <v>****</v>
      </c>
      <c r="BF17" s="14" t="str">
        <f t="shared" ca="1" si="53"/>
        <v>"</v>
      </c>
      <c r="BG17" s="14" t="str">
        <f t="shared" ca="1" si="54"/>
        <v>Class 4</v>
      </c>
    </row>
    <row r="18" spans="1:59" s="6" customFormat="1">
      <c r="A18" s="14" t="str">
        <f>Sheets!D32</f>
        <v>1525 Chepstow</v>
      </c>
      <c r="B18" s="14" t="str">
        <f t="shared" ca="1" si="0"/>
        <v>Chepstow</v>
      </c>
      <c r="C18" s="15">
        <f t="shared" ca="1" si="1"/>
        <v>0.64236111111111105</v>
      </c>
      <c r="D18" s="16" t="str">
        <f t="shared" ca="1" si="2"/>
        <v>The Worlds End (IRE)</v>
      </c>
      <c r="E18" s="17">
        <f t="shared" ca="1" si="3"/>
        <v>0.21585376924834088</v>
      </c>
      <c r="F18" s="18">
        <f t="shared" ca="1" si="4"/>
        <v>0.73</v>
      </c>
      <c r="G18" s="6" t="str">
        <f t="shared" ca="1" si="5"/>
        <v>Now Mcginty (IRE)</v>
      </c>
      <c r="H18" s="8">
        <f t="shared" ca="1" si="6"/>
        <v>3</v>
      </c>
      <c r="I18" s="16" t="str">
        <f t="shared" ca="1" si="7"/>
        <v>Merry Milan (IRE)</v>
      </c>
      <c r="J18" s="18">
        <f t="shared" ca="1" si="8"/>
        <v>8</v>
      </c>
      <c r="K18" s="6" t="str">
        <f t="shared" ca="1" si="9"/>
        <v>The Worlds End (IRE)</v>
      </c>
      <c r="L18" s="7">
        <f t="shared" ca="1" si="10"/>
        <v>4.402246432648288E-2</v>
      </c>
      <c r="M18" s="8">
        <f t="shared" ca="1" si="11"/>
        <v>0.73</v>
      </c>
      <c r="N18" s="16" t="str">
        <f t="shared" ca="1" si="12"/>
        <v>Now Mcginty (IRE)</v>
      </c>
      <c r="O18" s="17">
        <f t="shared" ca="1" si="13"/>
        <v>3.9515795253842703E-2</v>
      </c>
      <c r="P18" s="18">
        <f t="shared" ca="1" si="14"/>
        <v>3</v>
      </c>
      <c r="Q18" s="6" t="str">
        <f t="shared" ca="1" si="15"/>
        <v>Merry Milan (IRE)</v>
      </c>
      <c r="R18" s="7">
        <f t="shared" ca="1" si="16"/>
        <v>3.8021259198691808E-2</v>
      </c>
      <c r="S18" s="8">
        <f t="shared" ca="1" si="17"/>
        <v>8</v>
      </c>
      <c r="T18" s="16" t="str">
        <f t="shared" ca="1" si="18"/>
        <v>Merry Milan (IRE)</v>
      </c>
      <c r="U18" s="17">
        <f t="shared" ca="1" si="19"/>
        <v>0</v>
      </c>
      <c r="V18" s="18">
        <f t="shared" ca="1" si="20"/>
        <v>8</v>
      </c>
      <c r="W18" s="6" t="str">
        <f t="shared" ca="1" si="21"/>
        <v>Now Mcginty (IRE)</v>
      </c>
      <c r="X18" s="7">
        <f t="shared" ca="1" si="22"/>
        <v>0.1188366232675345</v>
      </c>
      <c r="Y18" s="8">
        <f t="shared" ca="1" si="23"/>
        <v>3</v>
      </c>
      <c r="Z18" s="16" t="str">
        <f t="shared" ca="1" si="24"/>
        <v>The Worlds End (IRE)</v>
      </c>
      <c r="AA18" s="17">
        <f t="shared" ca="1" si="25"/>
        <v>0.50771755313175804</v>
      </c>
      <c r="AB18" s="18">
        <f t="shared" ca="1" si="26"/>
        <v>0.73</v>
      </c>
      <c r="AC18" s="6" t="str">
        <f t="shared" ca="1" si="27"/>
        <v>The Worlds End (IRE)</v>
      </c>
      <c r="AD18" s="6" t="str">
        <f t="shared" ca="1" si="28"/>
        <v/>
      </c>
      <c r="AE18" s="6" t="str">
        <f t="shared" ca="1" si="29"/>
        <v>The Worlds End (IRE)</v>
      </c>
      <c r="AF18" s="16" t="str">
        <f t="shared" ca="1" si="30"/>
        <v>The Worlds End (IRE)</v>
      </c>
      <c r="AG18" s="16">
        <f t="shared" ca="1" si="31"/>
        <v>0.73</v>
      </c>
      <c r="AH18" s="16" t="str">
        <f t="shared" ca="1" si="32"/>
        <v>***</v>
      </c>
      <c r="AI18" s="6">
        <v>16</v>
      </c>
      <c r="AJ18" s="6">
        <f t="shared" si="33"/>
        <v>-1</v>
      </c>
      <c r="AK18" s="6">
        <f t="shared" si="34"/>
        <v>-1</v>
      </c>
      <c r="AL18" s="6">
        <f t="shared" ca="1" si="35"/>
        <v>6</v>
      </c>
      <c r="AM18" s="6" t="str">
        <f t="shared" ca="1" si="36"/>
        <v>Follow myracingtips On Twitter Beginners Chase</v>
      </c>
      <c r="AN18" s="6" t="str">
        <f t="shared" ca="1" si="37"/>
        <v xml:space="preserve">3m </v>
      </c>
      <c r="AO18" s="6">
        <f t="shared" ca="1" si="38"/>
        <v>7408</v>
      </c>
      <c r="AP18" s="6" t="str">
        <f t="shared" ca="1" si="39"/>
        <v>Good</v>
      </c>
      <c r="AQ18" s="6" t="str">
        <f t="shared" ca="1" si="40"/>
        <v>Non Handicap</v>
      </c>
      <c r="AR18" s="6" t="str">
        <f t="shared" ca="1" si="41"/>
        <v/>
      </c>
      <c r="AS18" s="6" t="b">
        <f t="shared" ca="1" si="42"/>
        <v>0</v>
      </c>
      <c r="AT18" s="6" t="b">
        <f t="shared" ca="1" si="43"/>
        <v>0</v>
      </c>
      <c r="AU18" s="6" t="str">
        <f t="shared" ca="1" si="44"/>
        <v>The Worlds End (IRE)</v>
      </c>
      <c r="AV18" s="6" t="str">
        <f t="shared" ca="1" si="45"/>
        <v>Now Mcginty (IRE)</v>
      </c>
      <c r="AW18" s="6">
        <f t="shared" ca="1" si="57"/>
        <v>41</v>
      </c>
      <c r="AX18" s="6">
        <f t="shared" ca="1" si="58"/>
        <v>38</v>
      </c>
      <c r="AY18" s="6" t="str">
        <f t="shared" ca="1" si="59"/>
        <v>The Worlds End (IRE)</v>
      </c>
      <c r="AZ18" s="14" t="str">
        <f t="shared" ca="1" si="47"/>
        <v/>
      </c>
      <c r="BA18" s="14" t="str">
        <f t="shared" ca="1" si="48"/>
        <v/>
      </c>
      <c r="BB18" s="14">
        <f t="shared" ca="1" si="49"/>
        <v>-2.7</v>
      </c>
      <c r="BC18" s="14">
        <f t="shared" ca="1" si="50"/>
        <v>20</v>
      </c>
      <c r="BD18" s="14" t="str">
        <f t="shared" ca="1" si="51"/>
        <v>No Lay</v>
      </c>
      <c r="BE18" s="14" t="str">
        <f t="shared" ca="1" si="52"/>
        <v>*</v>
      </c>
      <c r="BF18" s="14" t="str">
        <f t="shared" ca="1" si="53"/>
        <v>"</v>
      </c>
      <c r="BG18" s="14" t="str">
        <f t="shared" ca="1" si="54"/>
        <v>Class 3</v>
      </c>
    </row>
    <row r="19" spans="1:59" s="6" customFormat="1">
      <c r="A19" s="14" t="str">
        <f>Sheets!D33</f>
        <v>1535 Catterick</v>
      </c>
      <c r="B19" s="14" t="str">
        <f t="shared" ca="1" si="0"/>
        <v>Catterick</v>
      </c>
      <c r="C19" s="15">
        <f t="shared" ca="1" si="1"/>
        <v>0.64930555555555558</v>
      </c>
      <c r="D19" s="16" t="str">
        <f t="shared" ca="1" si="2"/>
        <v>Tellovoi (IRE)</v>
      </c>
      <c r="E19" s="17">
        <f t="shared" ca="1" si="3"/>
        <v>6.9761662503903324E-2</v>
      </c>
      <c r="F19" s="18">
        <f t="shared" ca="1" si="4"/>
        <v>4</v>
      </c>
      <c r="G19" s="6" t="str">
        <f t="shared" ca="1" si="5"/>
        <v>Its A Wish</v>
      </c>
      <c r="H19" s="8">
        <f t="shared" ca="1" si="6"/>
        <v>7</v>
      </c>
      <c r="I19" s="16" t="str">
        <f t="shared" ca="1" si="7"/>
        <v>Coiste BoDhar (IRE)</v>
      </c>
      <c r="J19" s="18">
        <f t="shared" ca="1" si="8"/>
        <v>7</v>
      </c>
      <c r="K19" s="6" t="str">
        <f t="shared" ca="1" si="9"/>
        <v>Its A Wish</v>
      </c>
      <c r="L19" s="7">
        <f t="shared" ca="1" si="10"/>
        <v>0.24972039659700668</v>
      </c>
      <c r="M19" s="8">
        <f t="shared" ca="1" si="11"/>
        <v>7</v>
      </c>
      <c r="N19" s="16" t="str">
        <f t="shared" ca="1" si="12"/>
        <v>Tellovoi (IRE)</v>
      </c>
      <c r="O19" s="17">
        <f t="shared" ca="1" si="13"/>
        <v>0.11483634587200782</v>
      </c>
      <c r="P19" s="18">
        <f t="shared" ca="1" si="14"/>
        <v>4</v>
      </c>
      <c r="Q19" s="6" t="str">
        <f t="shared" ca="1" si="15"/>
        <v>Spirit of Zebedee (IRE)</v>
      </c>
      <c r="R19" s="7">
        <f t="shared" ca="1" si="16"/>
        <v>5.6312130092512963E-3</v>
      </c>
      <c r="S19" s="8">
        <f t="shared" ca="1" si="17"/>
        <v>8</v>
      </c>
      <c r="T19" s="16" t="str">
        <f t="shared" ca="1" si="18"/>
        <v>Its A Wish</v>
      </c>
      <c r="U19" s="17">
        <f t="shared" ca="1" si="19"/>
        <v>0.153962885882761</v>
      </c>
      <c r="V19" s="18">
        <f t="shared" ca="1" si="20"/>
        <v>7</v>
      </c>
      <c r="W19" s="6" t="str">
        <f t="shared" ca="1" si="21"/>
        <v>Coiste BoDhar (IRE)</v>
      </c>
      <c r="X19" s="7">
        <f t="shared" ca="1" si="22"/>
        <v>2.3459715639810263E-2</v>
      </c>
      <c r="Y19" s="8">
        <f t="shared" ca="1" si="23"/>
        <v>7</v>
      </c>
      <c r="Z19" s="16" t="str">
        <f t="shared" ca="1" si="24"/>
        <v>Spirit of Zebedee (IRE)</v>
      </c>
      <c r="AA19" s="17">
        <f t="shared" ca="1" si="25"/>
        <v>0.11755075451401237</v>
      </c>
      <c r="AB19" s="18">
        <f t="shared" ca="1" si="26"/>
        <v>8</v>
      </c>
      <c r="AC19" s="6" t="str">
        <f t="shared" ca="1" si="27"/>
        <v>Tellovoi (IRE)</v>
      </c>
      <c r="AD19" s="6" t="str">
        <f t="shared" ca="1" si="28"/>
        <v>Coiste BoDhar (IRE)</v>
      </c>
      <c r="AE19" s="6" t="str">
        <f t="shared" ca="1" si="29"/>
        <v>no selection</v>
      </c>
      <c r="AF19" s="16" t="str">
        <f t="shared" ca="1" si="30"/>
        <v>Tellovoi (IRE)</v>
      </c>
      <c r="AG19" s="16">
        <f t="shared" ca="1" si="31"/>
        <v>4</v>
      </c>
      <c r="AH19" s="16" t="str">
        <f t="shared" ca="1" si="32"/>
        <v>*</v>
      </c>
      <c r="AI19" s="6">
        <v>17</v>
      </c>
      <c r="AJ19" s="6">
        <f t="shared" si="33"/>
        <v>-1</v>
      </c>
      <c r="AK19" s="6">
        <f t="shared" si="34"/>
        <v>-1</v>
      </c>
      <c r="AL19" s="6">
        <f t="shared" ca="1" si="35"/>
        <v>12</v>
      </c>
      <c r="AM19" s="6" t="str">
        <f t="shared" ca="1" si="36"/>
        <v>Jump Season Starts 23rd November Handicap (Div 1)</v>
      </c>
      <c r="AN19" s="6" t="str">
        <f t="shared" ca="1" si="37"/>
        <v xml:space="preserve">6f </v>
      </c>
      <c r="AO19" s="6">
        <f t="shared" ca="1" si="38"/>
        <v>3493</v>
      </c>
      <c r="AP19" s="6" t="str">
        <f t="shared" ca="1" si="39"/>
        <v>Good To Soft</v>
      </c>
      <c r="AQ19" s="6" t="str">
        <f t="shared" ca="1" si="40"/>
        <v>Handicap</v>
      </c>
      <c r="AR19" s="6" t="str">
        <f t="shared" ca="1" si="41"/>
        <v>Tellovoi (IRE)</v>
      </c>
      <c r="AS19" s="6" t="str">
        <f t="shared" ca="1" si="42"/>
        <v>Coiste BoDhar (IRE)</v>
      </c>
      <c r="AT19" s="6" t="str">
        <f t="shared" ca="1" si="43"/>
        <v>Tellovoi (IRE)</v>
      </c>
      <c r="AU19" s="6" t="str">
        <f t="shared" ca="1" si="44"/>
        <v>Tellovoi (IRE)</v>
      </c>
      <c r="AV19" s="6" t="str">
        <f t="shared" ca="1" si="45"/>
        <v>Its A Wish</v>
      </c>
      <c r="AW19" s="6">
        <f t="shared" ca="1" si="57"/>
        <v>77</v>
      </c>
      <c r="AX19" s="6">
        <f t="shared" ca="1" si="58"/>
        <v>62</v>
      </c>
      <c r="AY19" s="6" t="str">
        <f t="shared" ca="1" si="59"/>
        <v>Tellovoi (IRE)</v>
      </c>
      <c r="AZ19" s="14" t="str">
        <f t="shared" ca="1" si="47"/>
        <v/>
      </c>
      <c r="BA19" s="14" t="str">
        <f t="shared" ca="1" si="48"/>
        <v/>
      </c>
      <c r="BB19" s="14">
        <f t="shared" ca="1" si="49"/>
        <v>30</v>
      </c>
      <c r="BC19" s="14">
        <f t="shared" ca="1" si="50"/>
        <v>60</v>
      </c>
      <c r="BD19" s="14" t="str">
        <f t="shared" ca="1" si="51"/>
        <v>No Lay</v>
      </c>
      <c r="BE19" s="14" t="str">
        <f t="shared" ca="1" si="52"/>
        <v>**</v>
      </c>
      <c r="BF19" s="14" t="str">
        <f t="shared" ca="1" si="53"/>
        <v>"</v>
      </c>
      <c r="BG19" s="14" t="str">
        <f t="shared" ca="1" si="54"/>
        <v>Class 6</v>
      </c>
    </row>
    <row r="20" spans="1:59" s="6" customFormat="1">
      <c r="A20" s="14" t="str">
        <f>Sheets!D34</f>
        <v>1545 Bangor</v>
      </c>
      <c r="B20" s="14" t="str">
        <f t="shared" ca="1" si="0"/>
        <v>Bangor</v>
      </c>
      <c r="C20" s="15">
        <f t="shared" ca="1" si="1"/>
        <v>0.65625</v>
      </c>
      <c r="D20" s="16" t="str">
        <f t="shared" ca="1" si="2"/>
        <v>Soiesauvage (FR)</v>
      </c>
      <c r="E20" s="17">
        <f t="shared" ca="1" si="3"/>
        <v>1.3173407667777672E-2</v>
      </c>
      <c r="F20" s="18">
        <f t="shared" ca="1" si="4"/>
        <v>5.5</v>
      </c>
      <c r="G20" s="6" t="str">
        <f t="shared" ca="1" si="5"/>
        <v>Chebsey Beau</v>
      </c>
      <c r="H20" s="8">
        <f t="shared" ca="1" si="6"/>
        <v>14</v>
      </c>
      <c r="I20" s="16" t="str">
        <f t="shared" ca="1" si="7"/>
        <v>Free Range (IRE)</v>
      </c>
      <c r="J20" s="18">
        <f t="shared" ca="1" si="8"/>
        <v>25</v>
      </c>
      <c r="K20" s="6" t="str">
        <f t="shared" ca="1" si="9"/>
        <v>Yorgonnahearmeroar (IRE)</v>
      </c>
      <c r="L20" s="7">
        <f t="shared" ca="1" si="10"/>
        <v>1.7115288220551292E-2</v>
      </c>
      <c r="M20" s="8">
        <f t="shared" ca="1" si="11"/>
        <v>6</v>
      </c>
      <c r="N20" s="16" t="str">
        <f t="shared" ca="1" si="12"/>
        <v>Yorgonnahearmeroar (IRE)</v>
      </c>
      <c r="O20" s="17">
        <f t="shared" ca="1" si="13"/>
        <v>4.0696106908673785E-3</v>
      </c>
      <c r="P20" s="18">
        <f t="shared" ca="1" si="14"/>
        <v>6</v>
      </c>
      <c r="Q20" s="6" t="str">
        <f t="shared" ca="1" si="15"/>
        <v>Aliandy (IRE)</v>
      </c>
      <c r="R20" s="7">
        <f t="shared" ca="1" si="16"/>
        <v>0.16652453499896286</v>
      </c>
      <c r="S20" s="8">
        <f t="shared" ca="1" si="17"/>
        <v>8</v>
      </c>
      <c r="T20" s="16" t="str">
        <f t="shared" ca="1" si="18"/>
        <v>Soiesauvage (FR)</v>
      </c>
      <c r="U20" s="17">
        <f t="shared" ca="1" si="19"/>
        <v>0.14794873951936291</v>
      </c>
      <c r="V20" s="18">
        <f t="shared" ca="1" si="20"/>
        <v>5.5</v>
      </c>
      <c r="W20" s="6" t="str">
        <f t="shared" ca="1" si="21"/>
        <v>Volt Face (FR)</v>
      </c>
      <c r="X20" s="7">
        <f t="shared" ca="1" si="22"/>
        <v>6.0122665639869052E-2</v>
      </c>
      <c r="Y20" s="8">
        <f t="shared" ca="1" si="23"/>
        <v>8</v>
      </c>
      <c r="Z20" s="16" t="str">
        <f t="shared" ca="1" si="24"/>
        <v>Free Range (IRE)</v>
      </c>
      <c r="AA20" s="17">
        <f t="shared" ca="1" si="25"/>
        <v>0.14691352606117355</v>
      </c>
      <c r="AB20" s="18">
        <f t="shared" ca="1" si="26"/>
        <v>25</v>
      </c>
      <c r="AC20" s="6" t="str">
        <f t="shared" ca="1" si="27"/>
        <v>Soiesauvage (FR)</v>
      </c>
      <c r="AD20" s="6" t="str">
        <f t="shared" ca="1" si="28"/>
        <v>Yorgonnahearmeroar (IRE)</v>
      </c>
      <c r="AE20" s="6" t="str">
        <f t="shared" ca="1" si="29"/>
        <v>no selection</v>
      </c>
      <c r="AF20" s="16" t="str">
        <f t="shared" ca="1" si="30"/>
        <v>Soiesauvage (FR)</v>
      </c>
      <c r="AG20" s="16">
        <f t="shared" ca="1" si="31"/>
        <v>5.5</v>
      </c>
      <c r="AH20" s="16" t="str">
        <f t="shared" ca="1" si="32"/>
        <v>*</v>
      </c>
      <c r="AI20" s="6">
        <v>18</v>
      </c>
      <c r="AJ20" s="6">
        <f t="shared" si="33"/>
        <v>-1</v>
      </c>
      <c r="AK20" s="6">
        <f t="shared" si="34"/>
        <v>-1</v>
      </c>
      <c r="AL20" s="6">
        <f t="shared" ca="1" si="35"/>
        <v>14</v>
      </c>
      <c r="AM20" s="6" t="str">
        <f t="shared" ca="1" si="36"/>
        <v>Davies Partnership Handicap Hurdle</v>
      </c>
      <c r="AN20" s="6" t="str">
        <f t="shared" ca="1" si="37"/>
        <v xml:space="preserve">2m3½f </v>
      </c>
      <c r="AO20" s="6">
        <f t="shared" ca="1" si="38"/>
        <v>4094</v>
      </c>
      <c r="AP20" s="6" t="str">
        <f t="shared" ca="1" si="39"/>
        <v>Good</v>
      </c>
      <c r="AQ20" s="6" t="str">
        <f t="shared" ca="1" si="40"/>
        <v>Handicap</v>
      </c>
      <c r="AR20" s="6" t="str">
        <f t="shared" ca="1" si="41"/>
        <v>Soiesauvage (FR)</v>
      </c>
      <c r="AS20" s="6" t="str">
        <f t="shared" ca="1" si="42"/>
        <v>Soiesauvage (FR)</v>
      </c>
      <c r="AT20" s="6" t="str">
        <f t="shared" ca="1" si="43"/>
        <v>Soiesauvage (FR)</v>
      </c>
      <c r="AU20" s="6" t="str">
        <f t="shared" ref="AU20:AU32" ca="1" si="60">D20</f>
        <v>Soiesauvage (FR)</v>
      </c>
      <c r="AV20" s="6" t="str">
        <f t="shared" ref="AV20:AV32" ca="1" si="61">G20</f>
        <v>Chebsey Beau</v>
      </c>
      <c r="AW20" s="6">
        <f t="shared" ca="1" si="57"/>
        <v>88</v>
      </c>
      <c r="AX20" s="6">
        <f t="shared" ca="1" si="58"/>
        <v>80</v>
      </c>
      <c r="AY20" s="6" t="str">
        <f t="shared" ca="1" si="59"/>
        <v>Soiesauvage (FR)</v>
      </c>
      <c r="AZ20" s="14" t="str">
        <f t="shared" ca="1" si="47"/>
        <v/>
      </c>
      <c r="BA20" s="14" t="str">
        <f t="shared" ca="1" si="48"/>
        <v/>
      </c>
      <c r="BB20" s="14">
        <f t="shared" ca="1" si="49"/>
        <v>45</v>
      </c>
      <c r="BC20" s="14">
        <f t="shared" ca="1" si="50"/>
        <v>130</v>
      </c>
      <c r="BD20" s="14" t="str">
        <f t="shared" ca="1" si="51"/>
        <v>No Lay</v>
      </c>
      <c r="BE20" s="14" t="str">
        <f t="shared" ca="1" si="52"/>
        <v>****</v>
      </c>
      <c r="BF20" s="14" t="str">
        <f t="shared" ca="1" si="53"/>
        <v>"</v>
      </c>
      <c r="BG20" s="14" t="str">
        <f t="shared" ca="1" si="54"/>
        <v>Class 4</v>
      </c>
    </row>
    <row r="21" spans="1:59" s="6" customFormat="1">
      <c r="A21" s="14" t="str">
        <f>Sheets!D35</f>
        <v>1600 Chepstow</v>
      </c>
      <c r="B21" s="14" t="str">
        <f t="shared" ca="1" si="0"/>
        <v>Chepstow</v>
      </c>
      <c r="C21" s="15">
        <f t="shared" ca="1" si="1"/>
        <v>0.66666666666666663</v>
      </c>
      <c r="D21" s="16" t="str">
        <f t="shared" ca="1" si="2"/>
        <v>Gaelic Flow</v>
      </c>
      <c r="E21" s="17">
        <f t="shared" ca="1" si="3"/>
        <v>3.2462144244244866E-2</v>
      </c>
      <c r="F21" s="18">
        <f t="shared" ca="1" si="4"/>
        <v>4</v>
      </c>
      <c r="G21" s="6" t="str">
        <f t="shared" ca="1" si="5"/>
        <v>Shanksforamillion</v>
      </c>
      <c r="H21" s="8">
        <f t="shared" ca="1" si="6"/>
        <v>16</v>
      </c>
      <c r="I21" s="16" t="str">
        <f t="shared" ca="1" si="7"/>
        <v>Zillion (IRE)</v>
      </c>
      <c r="J21" s="18">
        <f t="shared" ca="1" si="8"/>
        <v>7</v>
      </c>
      <c r="K21" s="6" t="str">
        <f t="shared" ca="1" si="9"/>
        <v>Gaelic Flow</v>
      </c>
      <c r="L21" s="7">
        <f t="shared" ca="1" si="10"/>
        <v>0.12154226549219591</v>
      </c>
      <c r="M21" s="8">
        <f t="shared" ca="1" si="11"/>
        <v>4</v>
      </c>
      <c r="N21" s="16" t="str">
        <f t="shared" ca="1" si="12"/>
        <v>Zillion (IRE)</v>
      </c>
      <c r="O21" s="17">
        <f t="shared" ca="1" si="13"/>
        <v>0.20542556190573824</v>
      </c>
      <c r="P21" s="18">
        <f t="shared" ca="1" si="14"/>
        <v>7</v>
      </c>
      <c r="Q21" s="6" t="str">
        <f t="shared" ca="1" si="15"/>
        <v>Braw Angus</v>
      </c>
      <c r="R21" s="7">
        <f t="shared" ca="1" si="16"/>
        <v>0.49553701913348475</v>
      </c>
      <c r="S21" s="8">
        <f t="shared" ca="1" si="17"/>
        <v>16</v>
      </c>
      <c r="T21" s="16" t="str">
        <f t="shared" ca="1" si="18"/>
        <v>Scrupuleux (FR)</v>
      </c>
      <c r="U21" s="17">
        <f t="shared" ca="1" si="19"/>
        <v>0.13494380382425927</v>
      </c>
      <c r="V21" s="18">
        <f t="shared" ca="1" si="20"/>
        <v>12</v>
      </c>
      <c r="W21" s="6" t="str">
        <f t="shared" ca="1" si="21"/>
        <v>Gaelic Flow</v>
      </c>
      <c r="X21" s="7">
        <f t="shared" ca="1" si="22"/>
        <v>0.10120367437440619</v>
      </c>
      <c r="Y21" s="8">
        <f t="shared" ca="1" si="23"/>
        <v>4</v>
      </c>
      <c r="Z21" s="16" t="str">
        <f t="shared" ca="1" si="24"/>
        <v>Shanksforamillion</v>
      </c>
      <c r="AA21" s="17">
        <f t="shared" ca="1" si="25"/>
        <v>4.5227849696620491E-2</v>
      </c>
      <c r="AB21" s="18">
        <f t="shared" ca="1" si="26"/>
        <v>16</v>
      </c>
      <c r="AC21" s="6" t="str">
        <f t="shared" ca="1" si="27"/>
        <v>Gaelic Flow</v>
      </c>
      <c r="AD21" s="6" t="str">
        <f t="shared" ca="1" si="28"/>
        <v/>
      </c>
      <c r="AE21" s="6" t="str">
        <f t="shared" ca="1" si="29"/>
        <v>no selection</v>
      </c>
      <c r="AF21" s="16" t="str">
        <f t="shared" ca="1" si="30"/>
        <v>Gaelic Flow</v>
      </c>
      <c r="AG21" s="16">
        <f t="shared" ca="1" si="31"/>
        <v>4</v>
      </c>
      <c r="AH21" s="16" t="str">
        <f t="shared" ca="1" si="32"/>
        <v>*</v>
      </c>
      <c r="AI21" s="6">
        <v>19</v>
      </c>
      <c r="AJ21" s="6">
        <f t="shared" si="33"/>
        <v>-1</v>
      </c>
      <c r="AK21" s="6">
        <f t="shared" si="34"/>
        <v>-1</v>
      </c>
      <c r="AL21" s="6">
        <f t="shared" ca="1" si="35"/>
        <v>18</v>
      </c>
      <c r="AM21" s="6" t="str">
        <f t="shared" ca="1" si="36"/>
        <v>myracing.com For Daily Tips Handicap Hurdle</v>
      </c>
      <c r="AN21" s="6" t="str">
        <f t="shared" ca="1" si="37"/>
        <v xml:space="preserve">2m3½f </v>
      </c>
      <c r="AO21" s="6">
        <f t="shared" ca="1" si="38"/>
        <v>3119</v>
      </c>
      <c r="AP21" s="6" t="str">
        <f t="shared" ca="1" si="39"/>
        <v>Good</v>
      </c>
      <c r="AQ21" s="6" t="str">
        <f t="shared" ca="1" si="40"/>
        <v>Handicap</v>
      </c>
      <c r="AR21" s="6" t="str">
        <f t="shared" ca="1" si="41"/>
        <v>Gaelic Flow</v>
      </c>
      <c r="AS21" s="6" t="str">
        <f t="shared" ca="1" si="42"/>
        <v>Gaelic Flow</v>
      </c>
      <c r="AT21" s="6" t="str">
        <f t="shared" ca="1" si="43"/>
        <v>Gaelic Flow</v>
      </c>
      <c r="AU21" s="6" t="str">
        <f t="shared" ca="1" si="60"/>
        <v>Gaelic Flow</v>
      </c>
      <c r="AV21" s="6" t="str">
        <f t="shared" ca="1" si="61"/>
        <v>Shanksforamillion</v>
      </c>
      <c r="AW21" s="6">
        <f t="shared" ca="1" si="57"/>
        <v>110</v>
      </c>
      <c r="AX21" s="6">
        <f t="shared" ca="1" si="58"/>
        <v>122</v>
      </c>
      <c r="AY21" s="6" t="str">
        <f t="shared" ca="1" si="59"/>
        <v>Shanksforamillion</v>
      </c>
      <c r="AZ21" s="14" t="str">
        <f t="shared" ca="1" si="47"/>
        <v/>
      </c>
      <c r="BA21" s="14" t="str">
        <f t="shared" ca="1" si="48"/>
        <v/>
      </c>
      <c r="BB21" s="14">
        <f t="shared" ca="1" si="49"/>
        <v>30</v>
      </c>
      <c r="BC21" s="14">
        <f t="shared" ca="1" si="50"/>
        <v>150</v>
      </c>
      <c r="BD21" s="14" t="str">
        <f t="shared" ca="1" si="51"/>
        <v>No Lay</v>
      </c>
      <c r="BE21" s="14" t="str">
        <f t="shared" ca="1" si="52"/>
        <v>*</v>
      </c>
      <c r="BF21" s="14" t="str">
        <f t="shared" ca="1" si="53"/>
        <v>"</v>
      </c>
      <c r="BG21" s="14" t="str">
        <f t="shared" ca="1" si="54"/>
        <v>Class 5</v>
      </c>
    </row>
    <row r="22" spans="1:59" s="6" customFormat="1">
      <c r="A22" s="14" t="str">
        <f>Sheets!D36</f>
        <v>1610 Catterick</v>
      </c>
      <c r="B22" s="14" t="str">
        <f t="shared" ca="1" si="0"/>
        <v>Catterick</v>
      </c>
      <c r="C22" s="15">
        <f t="shared" ca="1" si="1"/>
        <v>0.67361111111111116</v>
      </c>
      <c r="D22" s="16" t="str">
        <f t="shared" ca="1" si="2"/>
        <v>Imperial Legend (IRE)</v>
      </c>
      <c r="E22" s="17">
        <f t="shared" ca="1" si="3"/>
        <v>2.2322760520765893E-2</v>
      </c>
      <c r="F22" s="18">
        <f t="shared" ca="1" si="4"/>
        <v>2.75</v>
      </c>
      <c r="G22" s="6" t="str">
        <f t="shared" ca="1" si="5"/>
        <v>Ingleby Molly (IRE)</v>
      </c>
      <c r="H22" s="8">
        <f t="shared" ca="1" si="6"/>
        <v>5</v>
      </c>
      <c r="I22" s="16" t="str">
        <f t="shared" ca="1" si="7"/>
        <v>Bee Machine (IRE)</v>
      </c>
      <c r="J22" s="18">
        <f t="shared" ca="1" si="8"/>
        <v>6</v>
      </c>
      <c r="K22" s="6" t="str">
        <f t="shared" ca="1" si="9"/>
        <v>Imperial Legend (IRE)</v>
      </c>
      <c r="L22" s="7">
        <f t="shared" ca="1" si="10"/>
        <v>0.12200702786630716</v>
      </c>
      <c r="M22" s="8">
        <f t="shared" ca="1" si="11"/>
        <v>2.75</v>
      </c>
      <c r="N22" s="16" t="str">
        <f t="shared" ca="1" si="12"/>
        <v>Imperial Legend (IRE)</v>
      </c>
      <c r="O22" s="17">
        <f t="shared" ca="1" si="13"/>
        <v>1.5379871040089723E-2</v>
      </c>
      <c r="P22" s="18">
        <f t="shared" ca="1" si="14"/>
        <v>2.75</v>
      </c>
      <c r="Q22" s="6" t="str">
        <f t="shared" ca="1" si="15"/>
        <v>Perfect Words (IRE)</v>
      </c>
      <c r="R22" s="7">
        <f t="shared" ca="1" si="16"/>
        <v>0.29554339327599682</v>
      </c>
      <c r="S22" s="8">
        <f t="shared" ca="1" si="17"/>
        <v>25</v>
      </c>
      <c r="T22" s="16" t="str">
        <f t="shared" ca="1" si="18"/>
        <v>Imperial Legend (IRE)</v>
      </c>
      <c r="U22" s="17">
        <f t="shared" ca="1" si="19"/>
        <v>0.5151213941290923</v>
      </c>
      <c r="V22" s="18">
        <f t="shared" ca="1" si="20"/>
        <v>2.75</v>
      </c>
      <c r="W22" s="6" t="str">
        <f t="shared" ca="1" si="21"/>
        <v>Ingleby Molly (IRE)</v>
      </c>
      <c r="X22" s="7">
        <f t="shared" ca="1" si="22"/>
        <v>3.1166912850812474E-2</v>
      </c>
      <c r="Y22" s="8">
        <f t="shared" ca="1" si="23"/>
        <v>5</v>
      </c>
      <c r="Z22" s="16" t="str">
        <f t="shared" ca="1" si="24"/>
        <v>Perfect Words (IRE)</v>
      </c>
      <c r="AA22" s="17">
        <f t="shared" ca="1" si="25"/>
        <v>1.390549708156253E-2</v>
      </c>
      <c r="AB22" s="18">
        <f t="shared" ca="1" si="26"/>
        <v>25</v>
      </c>
      <c r="AC22" s="6" t="str">
        <f t="shared" ca="1" si="27"/>
        <v>Imperial Legend (IRE)</v>
      </c>
      <c r="AD22" s="6" t="str">
        <f t="shared" ca="1" si="28"/>
        <v>Bee Machine (IRE)</v>
      </c>
      <c r="AE22" s="6" t="str">
        <f t="shared" ca="1" si="29"/>
        <v>no selection</v>
      </c>
      <c r="AF22" s="16" t="str">
        <f t="shared" ca="1" si="30"/>
        <v>Imperial Legend (IRE)</v>
      </c>
      <c r="AG22" s="16">
        <f t="shared" ca="1" si="31"/>
        <v>2.75</v>
      </c>
      <c r="AH22" s="16" t="str">
        <f t="shared" ca="1" si="32"/>
        <v>*</v>
      </c>
      <c r="AI22" s="6">
        <v>20</v>
      </c>
      <c r="AJ22" s="6">
        <f t="shared" si="33"/>
        <v>-1</v>
      </c>
      <c r="AK22" s="6">
        <f t="shared" si="34"/>
        <v>-1</v>
      </c>
      <c r="AL22" s="6">
        <f t="shared" ca="1" si="35"/>
        <v>12</v>
      </c>
      <c r="AM22" s="6" t="str">
        <f t="shared" ca="1" si="36"/>
        <v>Jump Season Starts 23rd November Handicap (Div 2)</v>
      </c>
      <c r="AN22" s="6" t="str">
        <f t="shared" ca="1" si="37"/>
        <v xml:space="preserve">6f </v>
      </c>
      <c r="AO22" s="6">
        <f t="shared" ca="1" si="38"/>
        <v>3493</v>
      </c>
      <c r="AP22" s="6" t="str">
        <f t="shared" ca="1" si="39"/>
        <v>Good To Soft</v>
      </c>
      <c r="AQ22" s="6" t="str">
        <f t="shared" ca="1" si="40"/>
        <v>Handicap</v>
      </c>
      <c r="AR22" s="6" t="str">
        <f t="shared" ca="1" si="41"/>
        <v>Ingleby Molly (IRE)</v>
      </c>
      <c r="AS22" s="6" t="str">
        <f t="shared" ca="1" si="42"/>
        <v>Bee Machine (IRE)</v>
      </c>
      <c r="AT22" s="6" t="str">
        <f t="shared" ca="1" si="43"/>
        <v>Imperial Legend (IRE)</v>
      </c>
      <c r="AU22" s="6" t="str">
        <f t="shared" ca="1" si="60"/>
        <v>Imperial Legend (IRE)</v>
      </c>
      <c r="AV22" s="6" t="str">
        <f t="shared" ca="1" si="61"/>
        <v>Ingleby Molly (IRE)</v>
      </c>
      <c r="AW22" s="6">
        <f t="shared" ca="1" si="57"/>
        <v>68</v>
      </c>
      <c r="AX22" s="6">
        <f t="shared" ca="1" si="58"/>
        <v>78</v>
      </c>
      <c r="AY22" s="6" t="str">
        <f t="shared" ca="1" si="59"/>
        <v>Ingleby Molly (IRE)</v>
      </c>
      <c r="AZ22" s="14" t="str">
        <f t="shared" ca="1" si="47"/>
        <v/>
      </c>
      <c r="BA22" s="14" t="str">
        <f t="shared" ca="1" si="48"/>
        <v/>
      </c>
      <c r="BB22" s="14">
        <f t="shared" ca="1" si="49"/>
        <v>17.5</v>
      </c>
      <c r="BC22" s="14">
        <f t="shared" ca="1" si="50"/>
        <v>40</v>
      </c>
      <c r="BD22" s="14" t="str">
        <f t="shared" ca="1" si="51"/>
        <v>No Lay</v>
      </c>
      <c r="BE22" s="14" t="str">
        <f t="shared" ca="1" si="52"/>
        <v>**</v>
      </c>
      <c r="BF22" s="14" t="str">
        <f t="shared" ca="1" si="53"/>
        <v>"</v>
      </c>
      <c r="BG22" s="14" t="str">
        <f t="shared" ca="1" si="54"/>
        <v>Class 6</v>
      </c>
    </row>
    <row r="23" spans="1:59" s="6" customFormat="1">
      <c r="A23" s="14" t="str">
        <f>Sheets!D37</f>
        <v>1620 Bangor</v>
      </c>
      <c r="B23" s="14" t="str">
        <f t="shared" ca="1" si="0"/>
        <v>Bangor</v>
      </c>
      <c r="C23" s="15">
        <f t="shared" ca="1" si="1"/>
        <v>0.68055555555555547</v>
      </c>
      <c r="D23" s="16" t="str">
        <f t="shared" ca="1" si="2"/>
        <v>Mint Gold (IRE)</v>
      </c>
      <c r="E23" s="17">
        <f t="shared" ca="1" si="3"/>
        <v>5.237675561361315E-2</v>
      </c>
      <c r="F23" s="18">
        <f t="shared" ca="1" si="4"/>
        <v>7</v>
      </c>
      <c r="G23" s="6" t="str">
        <f t="shared" ca="1" si="5"/>
        <v>Telart (FR)</v>
      </c>
      <c r="H23" s="8">
        <f t="shared" ca="1" si="6"/>
        <v>5.5</v>
      </c>
      <c r="I23" s="16" t="str">
        <f t="shared" ca="1" si="7"/>
        <v>Jimmy The Digger</v>
      </c>
      <c r="J23" s="18">
        <f t="shared" ca="1" si="8"/>
        <v>10</v>
      </c>
      <c r="K23" s="6" t="str">
        <f t="shared" ca="1" si="9"/>
        <v>Mint Gold (IRE)</v>
      </c>
      <c r="L23" s="7">
        <f t="shared" ca="1" si="10"/>
        <v>8.016992547980191E-2</v>
      </c>
      <c r="M23" s="8">
        <f t="shared" ca="1" si="11"/>
        <v>7</v>
      </c>
      <c r="N23" s="16" t="str">
        <f t="shared" ca="1" si="12"/>
        <v>Telart (FR)</v>
      </c>
      <c r="O23" s="17">
        <f t="shared" ca="1" si="13"/>
        <v>8.3025603453786484E-2</v>
      </c>
      <c r="P23" s="18">
        <f t="shared" ca="1" si="14"/>
        <v>5.5</v>
      </c>
      <c r="Q23" s="6" t="str">
        <f t="shared" ca="1" si="15"/>
        <v>Jimmy The Digger</v>
      </c>
      <c r="R23" s="7">
        <f t="shared" ca="1" si="16"/>
        <v>0.3967147834743654</v>
      </c>
      <c r="S23" s="8">
        <f t="shared" ca="1" si="17"/>
        <v>10</v>
      </c>
      <c r="T23" s="16" t="str">
        <f t="shared" ca="1" si="18"/>
        <v>Epalo De La Thinte (FR)</v>
      </c>
      <c r="U23" s="17">
        <f t="shared" ca="1" si="19"/>
        <v>0.10478380864765409</v>
      </c>
      <c r="V23" s="18">
        <f t="shared" ca="1" si="20"/>
        <v>3</v>
      </c>
      <c r="W23" s="6" t="str">
        <f t="shared" ca="1" si="21"/>
        <v>Weapons Out (FR)</v>
      </c>
      <c r="X23" s="7">
        <f t="shared" ca="1" si="22"/>
        <v>0.2880807360024466</v>
      </c>
      <c r="Y23" s="8">
        <f t="shared" ca="1" si="23"/>
        <v>10</v>
      </c>
      <c r="Z23" s="16" t="str">
        <f t="shared" ca="1" si="24"/>
        <v>Our Rockstar (IRE)</v>
      </c>
      <c r="AA23" s="17">
        <f t="shared" ca="1" si="25"/>
        <v>1</v>
      </c>
      <c r="AB23" s="18">
        <f t="shared" ca="1" si="26"/>
        <v>20</v>
      </c>
      <c r="AC23" s="6" t="str">
        <f t="shared" ca="1" si="27"/>
        <v>Mint Gold (IRE)</v>
      </c>
      <c r="AD23" s="6" t="str">
        <f t="shared" ca="1" si="28"/>
        <v>Telart (FR)</v>
      </c>
      <c r="AE23" s="6" t="str">
        <f t="shared" ca="1" si="29"/>
        <v>no selection</v>
      </c>
      <c r="AF23" s="16" t="str">
        <f t="shared" ca="1" si="30"/>
        <v>Mint Gold (IRE)</v>
      </c>
      <c r="AG23" s="16">
        <f t="shared" ca="1" si="31"/>
        <v>7</v>
      </c>
      <c r="AH23" s="16" t="str">
        <f t="shared" ca="1" si="32"/>
        <v>*</v>
      </c>
      <c r="AI23" s="6">
        <v>21</v>
      </c>
      <c r="AJ23" s="6">
        <f t="shared" si="33"/>
        <v>-1</v>
      </c>
      <c r="AK23" s="6">
        <f t="shared" si="34"/>
        <v>-1</v>
      </c>
      <c r="AL23" s="6">
        <f t="shared" ca="1" si="35"/>
        <v>11</v>
      </c>
      <c r="AM23" s="6" t="str">
        <f t="shared" ca="1" si="36"/>
        <v>starsports.bet Standard Open NH Flat Race</v>
      </c>
      <c r="AN23" s="6" t="str">
        <f t="shared" ca="1" si="37"/>
        <v xml:space="preserve">2m½f </v>
      </c>
      <c r="AO23" s="6">
        <f t="shared" ca="1" si="38"/>
        <v>2274</v>
      </c>
      <c r="AP23" s="6" t="str">
        <f t="shared" ca="1" si="39"/>
        <v>Good</v>
      </c>
      <c r="AQ23" s="6" t="str">
        <f t="shared" ca="1" si="40"/>
        <v>Non Handicap</v>
      </c>
      <c r="AR23" s="6" t="str">
        <f t="shared" ca="1" si="41"/>
        <v/>
      </c>
      <c r="AS23" s="6" t="b">
        <f t="shared" ca="1" si="42"/>
        <v>0</v>
      </c>
      <c r="AT23" s="6" t="b">
        <f t="shared" ca="1" si="43"/>
        <v>0</v>
      </c>
      <c r="AU23" s="6" t="str">
        <f t="shared" ca="1" si="60"/>
        <v>Mint Gold (IRE)</v>
      </c>
      <c r="AV23" s="6" t="str">
        <f t="shared" ca="1" si="61"/>
        <v>Telart (FR)</v>
      </c>
      <c r="AW23" s="6">
        <f t="shared" ca="1" si="57"/>
        <v>71</v>
      </c>
      <c r="AX23" s="6">
        <f t="shared" ca="1" si="58"/>
        <v>74</v>
      </c>
      <c r="AY23" s="6" t="str">
        <f t="shared" ca="1" si="59"/>
        <v>Telart (FR)</v>
      </c>
      <c r="AZ23" s="14" t="str">
        <f t="shared" ca="1" si="47"/>
        <v>Mint Gold (IRE)</v>
      </c>
      <c r="BA23" s="14" t="str">
        <f t="shared" ca="1" si="48"/>
        <v>Telart (FR)</v>
      </c>
      <c r="BB23" s="14">
        <f t="shared" ca="1" si="49"/>
        <v>60</v>
      </c>
      <c r="BC23" s="14">
        <f t="shared" ca="1" si="50"/>
        <v>45</v>
      </c>
      <c r="BD23" s="14" t="str">
        <f t="shared" ca="1" si="51"/>
        <v>No Lay</v>
      </c>
      <c r="BE23" s="14" t="str">
        <f t="shared" ca="1" si="52"/>
        <v>****</v>
      </c>
      <c r="BF23" s="14" t="str">
        <f t="shared" ca="1" si="53"/>
        <v>"</v>
      </c>
      <c r="BG23" s="14" t="str">
        <f t="shared" ca="1" si="54"/>
        <v>Class 5</v>
      </c>
    </row>
    <row r="24" spans="1:59" s="6" customFormat="1">
      <c r="A24" s="14" t="str">
        <f>Sheets!D38</f>
        <v>1630 Chepstow</v>
      </c>
      <c r="B24" s="14" t="str">
        <f t="shared" ca="1" si="0"/>
        <v>Chepstow</v>
      </c>
      <c r="C24" s="15">
        <f t="shared" ca="1" si="1"/>
        <v>0.6875</v>
      </c>
      <c r="D24" s="16" t="str">
        <f t="shared" ca="1" si="2"/>
        <v>Westbury (IRE)</v>
      </c>
      <c r="E24" s="17">
        <f t="shared" ca="1" si="3"/>
        <v>0.28460903279210698</v>
      </c>
      <c r="F24" s="18">
        <f t="shared" ca="1" si="4"/>
        <v>3</v>
      </c>
      <c r="G24" s="6" t="str">
        <f t="shared" ca="1" si="5"/>
        <v>Doctor Dex (IRE)</v>
      </c>
      <c r="H24" s="8">
        <f t="shared" ca="1" si="6"/>
        <v>2.75</v>
      </c>
      <c r="I24" s="16" t="str">
        <f t="shared" ca="1" si="7"/>
        <v>Heros Creek (IRE)</v>
      </c>
      <c r="J24" s="18">
        <f t="shared" ca="1" si="8"/>
        <v>20</v>
      </c>
      <c r="K24" s="6" t="str">
        <f t="shared" ca="1" si="9"/>
        <v>Westbury (IRE)</v>
      </c>
      <c r="L24" s="7">
        <f t="shared" ca="1" si="10"/>
        <v>1.7090458559635844E-2</v>
      </c>
      <c r="M24" s="8">
        <f t="shared" ca="1" si="11"/>
        <v>3</v>
      </c>
      <c r="N24" s="16" t="str">
        <f t="shared" ca="1" si="12"/>
        <v>Doctor Dex (IRE)</v>
      </c>
      <c r="O24" s="17">
        <f t="shared" ca="1" si="13"/>
        <v>0.20268304236026521</v>
      </c>
      <c r="P24" s="18">
        <f t="shared" ca="1" si="14"/>
        <v>2.75</v>
      </c>
      <c r="Q24" s="6" t="str">
        <f t="shared" ca="1" si="15"/>
        <v>Eason (FR)</v>
      </c>
      <c r="R24" s="7">
        <f t="shared" ca="1" si="16"/>
        <v>5.5573401863154466E-2</v>
      </c>
      <c r="S24" s="8">
        <f t="shared" ca="1" si="17"/>
        <v>2.5</v>
      </c>
      <c r="T24" s="16" t="str">
        <f t="shared" ca="1" si="18"/>
        <v>Eason (FR)</v>
      </c>
      <c r="U24" s="17">
        <f t="shared" ca="1" si="19"/>
        <v>0.29051283052767246</v>
      </c>
      <c r="V24" s="18">
        <f t="shared" ca="1" si="20"/>
        <v>2.5</v>
      </c>
      <c r="W24" s="6" t="str">
        <f t="shared" ca="1" si="21"/>
        <v>Eason (FR)</v>
      </c>
      <c r="X24" s="7">
        <f t="shared" ca="1" si="22"/>
        <v>0.1221727309538959</v>
      </c>
      <c r="Y24" s="8">
        <f t="shared" ca="1" si="23"/>
        <v>2.5</v>
      </c>
      <c r="Z24" s="16" t="str">
        <f t="shared" ca="1" si="24"/>
        <v>Westbury (IRE)</v>
      </c>
      <c r="AA24" s="17">
        <f t="shared" ca="1" si="25"/>
        <v>0.71711620795107034</v>
      </c>
      <c r="AB24" s="18">
        <f t="shared" ca="1" si="26"/>
        <v>3</v>
      </c>
      <c r="AC24" s="6" t="str">
        <f t="shared" ca="1" si="27"/>
        <v>Westbury (IRE)</v>
      </c>
      <c r="AD24" s="6" t="str">
        <f t="shared" ca="1" si="28"/>
        <v/>
      </c>
      <c r="AE24" s="6" t="str">
        <f t="shared" ca="1" si="29"/>
        <v>Westbury (IRE)</v>
      </c>
      <c r="AF24" s="16" t="str">
        <f t="shared" ca="1" si="30"/>
        <v>Westbury (IRE)</v>
      </c>
      <c r="AG24" s="16">
        <f t="shared" ca="1" si="31"/>
        <v>3</v>
      </c>
      <c r="AH24" s="16" t="str">
        <f t="shared" ca="1" si="32"/>
        <v>***</v>
      </c>
      <c r="AI24" s="6">
        <v>22</v>
      </c>
      <c r="AJ24" s="6">
        <f t="shared" si="33"/>
        <v>-1</v>
      </c>
      <c r="AK24" s="6">
        <f t="shared" si="34"/>
        <v>-1</v>
      </c>
      <c r="AL24" s="6">
        <f t="shared" ca="1" si="35"/>
        <v>9</v>
      </c>
      <c r="AM24" s="6" t="str">
        <f t="shared" ca="1" si="36"/>
        <v>myracing.com Free Bets And Tips Standard NH Flat Race (Conditional/Amateur)</v>
      </c>
      <c r="AN24" s="6" t="str">
        <f t="shared" ca="1" si="37"/>
        <v xml:space="preserve">2m </v>
      </c>
      <c r="AO24" s="6">
        <f t="shared" ca="1" si="38"/>
        <v>2274</v>
      </c>
      <c r="AP24" s="6" t="str">
        <f t="shared" ca="1" si="39"/>
        <v>Good</v>
      </c>
      <c r="AQ24" s="6" t="str">
        <f t="shared" ca="1" si="40"/>
        <v>Non Handicap</v>
      </c>
      <c r="AR24" s="6" t="str">
        <f t="shared" ca="1" si="41"/>
        <v/>
      </c>
      <c r="AS24" s="6" t="b">
        <f t="shared" ca="1" si="42"/>
        <v>0</v>
      </c>
      <c r="AT24" s="6" t="b">
        <f t="shared" ca="1" si="43"/>
        <v>0</v>
      </c>
      <c r="AU24" s="6" t="str">
        <f t="shared" ca="1" si="60"/>
        <v>Westbury (IRE)</v>
      </c>
      <c r="AV24" s="6" t="str">
        <f t="shared" ca="1" si="61"/>
        <v>Doctor Dex (IRE)</v>
      </c>
      <c r="AW24" s="6">
        <f t="shared" ca="1" si="57"/>
        <v>56</v>
      </c>
      <c r="AX24" s="6">
        <f t="shared" ca="1" si="58"/>
        <v>61</v>
      </c>
      <c r="AY24" s="6" t="str">
        <f t="shared" ca="1" si="59"/>
        <v>Doctor Dex (IRE)</v>
      </c>
      <c r="AZ24" s="14" t="str">
        <f t="shared" ca="1" si="47"/>
        <v>Westbury (IRE)</v>
      </c>
      <c r="BA24" s="14" t="str">
        <f t="shared" ca="1" si="48"/>
        <v>Doctor Dex (IRE)</v>
      </c>
      <c r="BB24" s="14">
        <f t="shared" ca="1" si="49"/>
        <v>20</v>
      </c>
      <c r="BC24" s="14">
        <f t="shared" ca="1" si="50"/>
        <v>17.5</v>
      </c>
      <c r="BD24" s="14" t="str">
        <f t="shared" ca="1" si="51"/>
        <v>No Lay</v>
      </c>
      <c r="BE24" s="14" t="str">
        <f t="shared" ca="1" si="52"/>
        <v>****</v>
      </c>
      <c r="BF24" s="14" t="str">
        <f t="shared" ca="1" si="53"/>
        <v>"</v>
      </c>
      <c r="BG24" s="14" t="str">
        <f t="shared" ca="1" si="54"/>
        <v>Class 5</v>
      </c>
    </row>
    <row r="25" spans="1:59" s="6" customFormat="1">
      <c r="A25" s="14" t="str">
        <f>Sheets!D39</f>
        <v>1645 Wolverhampton</v>
      </c>
      <c r="B25" s="14" t="str">
        <f t="shared" ca="1" si="0"/>
        <v>Wolverhampton</v>
      </c>
      <c r="C25" s="15">
        <f t="shared" ca="1" si="1"/>
        <v>0.69791666666666663</v>
      </c>
      <c r="D25" s="16" t="str">
        <f t="shared" ca="1" si="2"/>
        <v>Saumur</v>
      </c>
      <c r="E25" s="17">
        <f t="shared" ca="1" si="3"/>
        <v>0.12637368152873396</v>
      </c>
      <c r="F25" s="18">
        <f t="shared" ca="1" si="4"/>
        <v>5.5</v>
      </c>
      <c r="G25" s="6" t="str">
        <f t="shared" ca="1" si="5"/>
        <v>Enmeshing</v>
      </c>
      <c r="H25" s="8">
        <f t="shared" ca="1" si="6"/>
        <v>7</v>
      </c>
      <c r="I25" s="16" t="str">
        <f t="shared" ca="1" si="7"/>
        <v>Blue Reflection</v>
      </c>
      <c r="J25" s="18">
        <f t="shared" ca="1" si="8"/>
        <v>6</v>
      </c>
      <c r="K25" s="6" t="str">
        <f t="shared" ca="1" si="9"/>
        <v>Saumur</v>
      </c>
      <c r="L25" s="7">
        <f t="shared" ca="1" si="10"/>
        <v>8.7917254348848201E-2</v>
      </c>
      <c r="M25" s="8">
        <f t="shared" ca="1" si="11"/>
        <v>5.5</v>
      </c>
      <c r="N25" s="16" t="str">
        <f t="shared" ca="1" si="12"/>
        <v>Roc Astrale (IRE)</v>
      </c>
      <c r="O25" s="17">
        <f t="shared" ca="1" si="13"/>
        <v>4.0640863109677973E-3</v>
      </c>
      <c r="P25" s="18">
        <f t="shared" ca="1" si="14"/>
        <v>14</v>
      </c>
      <c r="Q25" s="6" t="str">
        <f t="shared" ca="1" si="15"/>
        <v>Arabic Culture (USA)</v>
      </c>
      <c r="R25" s="7">
        <f t="shared" ca="1" si="16"/>
        <v>7.1388656049175839E-2</v>
      </c>
      <c r="S25" s="8">
        <f t="shared" ca="1" si="17"/>
        <v>6.5</v>
      </c>
      <c r="T25" s="16" t="str">
        <f t="shared" ca="1" si="18"/>
        <v>Warofindependence (USA)</v>
      </c>
      <c r="U25" s="17">
        <f t="shared" ca="1" si="19"/>
        <v>0.29007483904702769</v>
      </c>
      <c r="V25" s="18">
        <f t="shared" ca="1" si="20"/>
        <v>14</v>
      </c>
      <c r="W25" s="6" t="str">
        <f t="shared" ca="1" si="21"/>
        <v>Enmeshing</v>
      </c>
      <c r="X25" s="7">
        <f t="shared" ca="1" si="22"/>
        <v>1.4923972217007789E-2</v>
      </c>
      <c r="Y25" s="8">
        <f t="shared" ca="1" si="23"/>
        <v>7</v>
      </c>
      <c r="Z25" s="16" t="str">
        <f t="shared" ca="1" si="24"/>
        <v>Lets Be Happy (IRE)</v>
      </c>
      <c r="AA25" s="17">
        <f t="shared" ca="1" si="25"/>
        <v>0.22204013192296126</v>
      </c>
      <c r="AB25" s="18">
        <f t="shared" ca="1" si="26"/>
        <v>33</v>
      </c>
      <c r="AC25" s="6" t="str">
        <f t="shared" ca="1" si="27"/>
        <v>Saumur</v>
      </c>
      <c r="AD25" s="6" t="str">
        <f t="shared" ca="1" si="28"/>
        <v>Blue Reflection</v>
      </c>
      <c r="AE25" s="6" t="str">
        <f t="shared" ca="1" si="29"/>
        <v>no selection</v>
      </c>
      <c r="AF25" s="16" t="str">
        <f t="shared" ca="1" si="30"/>
        <v>Saumur</v>
      </c>
      <c r="AG25" s="16">
        <f t="shared" ca="1" si="31"/>
        <v>5.5</v>
      </c>
      <c r="AH25" s="16" t="str">
        <f t="shared" ca="1" si="32"/>
        <v>*</v>
      </c>
      <c r="AI25" s="6">
        <v>23</v>
      </c>
      <c r="AJ25" s="6">
        <f t="shared" si="33"/>
        <v>-1</v>
      </c>
      <c r="AK25" s="6">
        <f t="shared" si="34"/>
        <v>-1</v>
      </c>
      <c r="AL25" s="6">
        <f t="shared" ca="1" si="35"/>
        <v>12</v>
      </c>
      <c r="AM25" s="6" t="str">
        <f t="shared" ca="1" si="36"/>
        <v>Betway Casino Handicap</v>
      </c>
      <c r="AN25" s="6" t="str">
        <f t="shared" ca="1" si="37"/>
        <v xml:space="preserve">1m4f </v>
      </c>
      <c r="AO25" s="6">
        <f t="shared" ca="1" si="38"/>
        <v>3752</v>
      </c>
      <c r="AP25" s="6" t="str">
        <f t="shared" ca="1" si="39"/>
        <v>Standard</v>
      </c>
      <c r="AQ25" s="6" t="str">
        <f t="shared" ca="1" si="40"/>
        <v>Handicap</v>
      </c>
      <c r="AR25" s="6" t="str">
        <f t="shared" ca="1" si="41"/>
        <v>Blue Reflection</v>
      </c>
      <c r="AS25" s="6" t="str">
        <f t="shared" ca="1" si="42"/>
        <v>Enmeshing</v>
      </c>
      <c r="AT25" s="6" t="str">
        <f t="shared" ca="1" si="43"/>
        <v>Saumur</v>
      </c>
      <c r="AU25" s="6" t="str">
        <f t="shared" ca="1" si="60"/>
        <v>Saumur</v>
      </c>
      <c r="AV25" s="6" t="str">
        <f t="shared" ca="1" si="61"/>
        <v>Enmeshing</v>
      </c>
      <c r="AW25" s="6">
        <f t="shared" ca="1" si="57"/>
        <v>64</v>
      </c>
      <c r="AX25" s="6">
        <f t="shared" ca="1" si="58"/>
        <v>62</v>
      </c>
      <c r="AY25" s="6" t="str">
        <f t="shared" ca="1" si="59"/>
        <v>Saumur</v>
      </c>
      <c r="AZ25" s="14" t="str">
        <f t="shared" ca="1" si="47"/>
        <v/>
      </c>
      <c r="BA25" s="14" t="str">
        <f t="shared" ca="1" si="48"/>
        <v/>
      </c>
      <c r="BB25" s="14">
        <f t="shared" ca="1" si="49"/>
        <v>45</v>
      </c>
      <c r="BC25" s="14">
        <f t="shared" ca="1" si="50"/>
        <v>60</v>
      </c>
      <c r="BD25" s="14" t="str">
        <f t="shared" ca="1" si="51"/>
        <v>Buckland Boy (IRE)</v>
      </c>
      <c r="BE25" s="14" t="str">
        <f t="shared" ca="1" si="52"/>
        <v>*****</v>
      </c>
      <c r="BF25" s="14" t="str">
        <f t="shared" ca="1" si="53"/>
        <v>PLUS: Buckland Boy (IRE) is 28.5% behind top-rated Saumur. 
NEUTRAL: Speed is not a factor.
PLUS: Form horse Roc Astrale (IRE) is 20.22% ahead of the lay selection Buckland Boy (IRE). 
NEUTRAL: Stallion ratings are not a factor.
PLUS: The most suited horse, Lets Be Happy (IRE) is 73.64% ahead of Buckland Boy (IRE). 
PLUS: The top-rated jockey, Ryan, Rossa is 42.49% ahead of Donohoe, Stephen. 
PLUS: In the second-last race, Saumur outperformed Buckland Boy (IRE) significantly.</v>
      </c>
      <c r="BG25" s="14" t="str">
        <f t="shared" ca="1" si="54"/>
        <v>Class 5</v>
      </c>
    </row>
    <row r="26" spans="1:59" s="6" customFormat="1">
      <c r="A26" s="14" t="str">
        <f>Sheets!D40</f>
        <v>1715 Wolverhampton</v>
      </c>
      <c r="B26" s="14" t="str">
        <f t="shared" ca="1" si="0"/>
        <v>Wolverhampton</v>
      </c>
      <c r="C26" s="15">
        <f t="shared" ca="1" si="1"/>
        <v>0.71875</v>
      </c>
      <c r="D26" s="16" t="str">
        <f t="shared" ca="1" si="2"/>
        <v>Decoration Of War (IRE)</v>
      </c>
      <c r="E26" s="17">
        <f t="shared" ca="1" si="3"/>
        <v>9.2254263002852707E-2</v>
      </c>
      <c r="F26" s="18">
        <f t="shared" ca="1" si="4"/>
        <v>2.5</v>
      </c>
      <c r="G26" s="6" t="str">
        <f t="shared" ca="1" si="5"/>
        <v>Liberty Lass (USA)</v>
      </c>
      <c r="H26" s="8">
        <f t="shared" ca="1" si="6"/>
        <v>4</v>
      </c>
      <c r="I26" s="16" t="str">
        <f t="shared" ca="1" si="7"/>
        <v>Keswick</v>
      </c>
      <c r="J26" s="18">
        <f t="shared" ca="1" si="8"/>
        <v>10</v>
      </c>
      <c r="K26" s="6" t="str">
        <f t="shared" ca="1" si="9"/>
        <v>Decoration Of War (IRE)</v>
      </c>
      <c r="L26" s="7">
        <f t="shared" ca="1" si="10"/>
        <v>0.23334027055150877</v>
      </c>
      <c r="M26" s="8">
        <f t="shared" ca="1" si="11"/>
        <v>2.5</v>
      </c>
      <c r="N26" s="16" t="str">
        <f t="shared" ca="1" si="12"/>
        <v>Liberty Lass (USA)</v>
      </c>
      <c r="O26" s="17">
        <f t="shared" ca="1" si="13"/>
        <v>8.4581053525537617E-2</v>
      </c>
      <c r="P26" s="18">
        <f t="shared" ca="1" si="14"/>
        <v>4</v>
      </c>
      <c r="Q26" s="6" t="str">
        <f t="shared" ca="1" si="15"/>
        <v>Footsteps Forever (IRE)</v>
      </c>
      <c r="R26" s="7">
        <f t="shared" ca="1" si="16"/>
        <v>0.20792212452897899</v>
      </c>
      <c r="S26" s="8">
        <f t="shared" ca="1" si="17"/>
        <v>14</v>
      </c>
      <c r="T26" s="16" t="str">
        <f t="shared" ca="1" si="18"/>
        <v>Star Ascending (IRE)</v>
      </c>
      <c r="U26" s="17">
        <f t="shared" ca="1" si="19"/>
        <v>0.28564670262087244</v>
      </c>
      <c r="V26" s="18">
        <f t="shared" ca="1" si="20"/>
        <v>14</v>
      </c>
      <c r="W26" s="6" t="str">
        <f t="shared" ca="1" si="21"/>
        <v>Critical Thinking (IRE)</v>
      </c>
      <c r="X26" s="7">
        <f t="shared" ca="1" si="22"/>
        <v>0.29333254064980235</v>
      </c>
      <c r="Y26" s="8">
        <f t="shared" ca="1" si="23"/>
        <v>25</v>
      </c>
      <c r="Z26" s="16" t="str">
        <f t="shared" ca="1" si="24"/>
        <v>Decoration Of War (IRE)</v>
      </c>
      <c r="AA26" s="17">
        <f t="shared" ca="1" si="25"/>
        <v>0.28830027539684994</v>
      </c>
      <c r="AB26" s="18">
        <f t="shared" ca="1" si="26"/>
        <v>2.5</v>
      </c>
      <c r="AC26" s="6" t="str">
        <f t="shared" ca="1" si="27"/>
        <v>Decoration Of War (IRE)</v>
      </c>
      <c r="AD26" s="6" t="str">
        <f t="shared" ca="1" si="28"/>
        <v>Keswick</v>
      </c>
      <c r="AE26" s="6" t="str">
        <f t="shared" ca="1" si="29"/>
        <v>Decoration Of War (IRE)</v>
      </c>
      <c r="AF26" s="16" t="str">
        <f t="shared" ca="1" si="30"/>
        <v>Decoration Of War (IRE)</v>
      </c>
      <c r="AG26" s="16">
        <f t="shared" ca="1" si="31"/>
        <v>2.5</v>
      </c>
      <c r="AH26" s="16" t="str">
        <f t="shared" ca="1" si="32"/>
        <v>*</v>
      </c>
      <c r="AI26" s="6">
        <v>24</v>
      </c>
      <c r="AJ26" s="6">
        <f t="shared" si="33"/>
        <v>-1</v>
      </c>
      <c r="AK26" s="6">
        <f t="shared" si="34"/>
        <v>-1</v>
      </c>
      <c r="AL26" s="6">
        <f t="shared" ca="1" si="35"/>
        <v>12</v>
      </c>
      <c r="AM26" s="6" t="str">
        <f t="shared" ca="1" si="36"/>
        <v>Betway Handicap</v>
      </c>
      <c r="AN26" s="6" t="str">
        <f t="shared" ca="1" si="37"/>
        <v xml:space="preserve">1m1½f </v>
      </c>
      <c r="AO26" s="6">
        <f t="shared" ca="1" si="38"/>
        <v>5531</v>
      </c>
      <c r="AP26" s="6" t="str">
        <f t="shared" ca="1" si="39"/>
        <v>Standard</v>
      </c>
      <c r="AQ26" s="6" t="str">
        <f t="shared" ca="1" si="40"/>
        <v>Handicap</v>
      </c>
      <c r="AR26" s="6" t="str">
        <f t="shared" ca="1" si="41"/>
        <v>Star Ascending (IRE)</v>
      </c>
      <c r="AS26" s="6" t="str">
        <f t="shared" ca="1" si="42"/>
        <v>Decoration Of War (IRE)</v>
      </c>
      <c r="AT26" s="6" t="str">
        <f t="shared" ca="1" si="43"/>
        <v>Decoration Of War (IRE)</v>
      </c>
      <c r="AU26" s="6" t="str">
        <f t="shared" ca="1" si="60"/>
        <v>Decoration Of War (IRE)</v>
      </c>
      <c r="AV26" s="6" t="str">
        <f t="shared" ca="1" si="61"/>
        <v>Liberty Lass (USA)</v>
      </c>
      <c r="AW26" s="6">
        <f t="shared" ca="1" si="57"/>
        <v>66</v>
      </c>
      <c r="AX26" s="6">
        <f t="shared" ca="1" si="58"/>
        <v>49</v>
      </c>
      <c r="AY26" s="6" t="str">
        <f t="shared" ca="1" si="59"/>
        <v>Decoration Of War (IRE)</v>
      </c>
      <c r="AZ26" s="14" t="str">
        <f t="shared" ca="1" si="47"/>
        <v/>
      </c>
      <c r="BA26" s="14" t="str">
        <f t="shared" ca="1" si="48"/>
        <v/>
      </c>
      <c r="BB26" s="14">
        <f t="shared" ca="1" si="49"/>
        <v>15</v>
      </c>
      <c r="BC26" s="14">
        <f t="shared" ca="1" si="50"/>
        <v>30</v>
      </c>
      <c r="BD26" s="14" t="str">
        <f t="shared" ca="1" si="51"/>
        <v>No Lay</v>
      </c>
      <c r="BE26" s="14" t="str">
        <f t="shared" ca="1" si="52"/>
        <v>**</v>
      </c>
      <c r="BF26" s="14" t="str">
        <f t="shared" ca="1" si="53"/>
        <v>"</v>
      </c>
      <c r="BG26" s="14" t="str">
        <f t="shared" ca="1" si="54"/>
        <v>Class 4</v>
      </c>
    </row>
    <row r="27" spans="1:59" s="6" customFormat="1">
      <c r="A27" s="14" t="str">
        <f>Sheets!D41</f>
        <v>1745 Wolverhampton</v>
      </c>
      <c r="B27" s="14" t="str">
        <f t="shared" ca="1" si="0"/>
        <v>Wolverhampton</v>
      </c>
      <c r="C27" s="15">
        <f t="shared" ca="1" si="1"/>
        <v>0.73958333333333337</v>
      </c>
      <c r="D27" s="16" t="str">
        <f t="shared" ca="1" si="2"/>
        <v>Secret Potion</v>
      </c>
      <c r="E27" s="17">
        <f t="shared" ca="1" si="3"/>
        <v>8.555196124729509E-3</v>
      </c>
      <c r="F27" s="18">
        <f t="shared" ca="1" si="4"/>
        <v>3</v>
      </c>
      <c r="G27" s="6" t="str">
        <f t="shared" ca="1" si="5"/>
        <v>Red Stripes (USA)</v>
      </c>
      <c r="H27" s="8">
        <f t="shared" ca="1" si="6"/>
        <v>4</v>
      </c>
      <c r="I27" s="16" t="str">
        <f t="shared" ca="1" si="7"/>
        <v>Spennys Lass</v>
      </c>
      <c r="J27" s="18">
        <f t="shared" ca="1" si="8"/>
        <v>8</v>
      </c>
      <c r="K27" s="6" t="str">
        <f t="shared" ca="1" si="9"/>
        <v>Secret Potion</v>
      </c>
      <c r="L27" s="7">
        <f t="shared" ca="1" si="10"/>
        <v>0.103202846975089</v>
      </c>
      <c r="M27" s="8">
        <f t="shared" ca="1" si="11"/>
        <v>3</v>
      </c>
      <c r="N27" s="16" t="str">
        <f t="shared" ca="1" si="12"/>
        <v>Red Stripes (USA)</v>
      </c>
      <c r="O27" s="17">
        <f t="shared" ca="1" si="13"/>
        <v>5.5704800817160276E-2</v>
      </c>
      <c r="P27" s="18">
        <f t="shared" ca="1" si="14"/>
        <v>4</v>
      </c>
      <c r="Q27" s="6" t="str">
        <f t="shared" ca="1" si="15"/>
        <v>Little Miss Lilly</v>
      </c>
      <c r="R27" s="7">
        <f t="shared" ca="1" si="16"/>
        <v>1.2566457225713669E-3</v>
      </c>
      <c r="S27" s="8">
        <f t="shared" ca="1" si="17"/>
        <v>5</v>
      </c>
      <c r="T27" s="16" t="str">
        <f t="shared" ca="1" si="18"/>
        <v>Spennys Lass</v>
      </c>
      <c r="U27" s="17">
        <f t="shared" ca="1" si="19"/>
        <v>0.10149039037839133</v>
      </c>
      <c r="V27" s="18">
        <f t="shared" ca="1" si="20"/>
        <v>8</v>
      </c>
      <c r="W27" s="6" t="str">
        <f t="shared" ca="1" si="21"/>
        <v>Little Miss Lilly</v>
      </c>
      <c r="X27" s="7">
        <f t="shared" ca="1" si="22"/>
        <v>0.33121823999139621</v>
      </c>
      <c r="Y27" s="8">
        <f t="shared" ca="1" si="23"/>
        <v>5</v>
      </c>
      <c r="Z27" s="16" t="str">
        <f t="shared" ca="1" si="24"/>
        <v>Krystallite</v>
      </c>
      <c r="AA27" s="17">
        <f t="shared" ca="1" si="25"/>
        <v>5.9992611047431407E-2</v>
      </c>
      <c r="AB27" s="18">
        <f t="shared" ca="1" si="26"/>
        <v>10</v>
      </c>
      <c r="AC27" s="6" t="str">
        <f t="shared" ca="1" si="27"/>
        <v>Red Stripes (USA)</v>
      </c>
      <c r="AD27" s="6" t="str">
        <f t="shared" ca="1" si="28"/>
        <v>Spennys Lass</v>
      </c>
      <c r="AE27" s="6" t="str">
        <f t="shared" ca="1" si="29"/>
        <v>no selection</v>
      </c>
      <c r="AF27" s="16" t="str">
        <f t="shared" ca="1" si="30"/>
        <v>Red Stripes (USA)</v>
      </c>
      <c r="AG27" s="16">
        <f t="shared" ca="1" si="31"/>
        <v>4</v>
      </c>
      <c r="AH27" s="16" t="str">
        <f t="shared" ca="1" si="32"/>
        <v>*</v>
      </c>
      <c r="AI27" s="6">
        <v>25</v>
      </c>
      <c r="AJ27" s="6">
        <f t="shared" si="33"/>
        <v>-1</v>
      </c>
      <c r="AK27" s="6">
        <f t="shared" si="34"/>
        <v>-1</v>
      </c>
      <c r="AL27" s="6">
        <f t="shared" ca="1" si="35"/>
        <v>10</v>
      </c>
      <c r="AM27" s="6" t="str">
        <f t="shared" ca="1" si="36"/>
        <v>Betway Sprint Handicap (Div 1)</v>
      </c>
      <c r="AN27" s="6" t="str">
        <f t="shared" ca="1" si="37"/>
        <v xml:space="preserve">5f </v>
      </c>
      <c r="AO27" s="6">
        <f t="shared" ca="1" si="38"/>
        <v>3105</v>
      </c>
      <c r="AP27" s="6" t="str">
        <f t="shared" ca="1" si="39"/>
        <v>Standard</v>
      </c>
      <c r="AQ27" s="6" t="str">
        <f t="shared" ca="1" si="40"/>
        <v>Handicap</v>
      </c>
      <c r="AR27" s="6" t="str">
        <f t="shared" ca="1" si="41"/>
        <v>Spennys Lass</v>
      </c>
      <c r="AS27" s="6" t="str">
        <f t="shared" ca="1" si="42"/>
        <v>Red Stripes (USA)</v>
      </c>
      <c r="AT27" s="6" t="str">
        <f t="shared" ca="1" si="43"/>
        <v>Red Stripes (USA)</v>
      </c>
      <c r="AU27" s="6" t="str">
        <f t="shared" ca="1" si="60"/>
        <v>Secret Potion</v>
      </c>
      <c r="AV27" s="6" t="str">
        <f t="shared" ca="1" si="61"/>
        <v>Red Stripes (USA)</v>
      </c>
      <c r="AW27" s="6">
        <f t="shared" ca="1" si="57"/>
        <v>49</v>
      </c>
      <c r="AX27" s="6">
        <f t="shared" ca="1" si="58"/>
        <v>50</v>
      </c>
      <c r="AY27" s="6" t="str">
        <f t="shared" ca="1" si="59"/>
        <v>Red Stripes (USA)</v>
      </c>
      <c r="AZ27" s="14" t="str">
        <f t="shared" ca="1" si="47"/>
        <v/>
      </c>
      <c r="BA27" s="14" t="str">
        <f t="shared" ca="1" si="48"/>
        <v/>
      </c>
      <c r="BB27" s="14">
        <f t="shared" ca="1" si="49"/>
        <v>20</v>
      </c>
      <c r="BC27" s="14">
        <f t="shared" ca="1" si="50"/>
        <v>30</v>
      </c>
      <c r="BD27" s="14" t="str">
        <f t="shared" ca="1" si="51"/>
        <v>No Lay</v>
      </c>
      <c r="BE27" s="14" t="str">
        <f t="shared" ca="1" si="52"/>
        <v>***</v>
      </c>
      <c r="BF27" s="14" t="str">
        <f t="shared" ca="1" si="53"/>
        <v>"</v>
      </c>
      <c r="BG27" s="14" t="str">
        <f t="shared" ca="1" si="54"/>
        <v>Class 6</v>
      </c>
    </row>
    <row r="28" spans="1:59" s="6" customFormat="1">
      <c r="A28" s="14" t="str">
        <f>Sheets!D42</f>
        <v>1815 Wolverhampton</v>
      </c>
      <c r="B28" s="14" t="str">
        <f t="shared" ca="1" si="0"/>
        <v>Wolverhampton</v>
      </c>
      <c r="C28" s="15">
        <f t="shared" ca="1" si="1"/>
        <v>0.76041666666666663</v>
      </c>
      <c r="D28" s="16" t="str">
        <f t="shared" ca="1" si="2"/>
        <v>Lexington Place</v>
      </c>
      <c r="E28" s="17">
        <f t="shared" ca="1" si="3"/>
        <v>0.12580062371924111</v>
      </c>
      <c r="F28" s="18">
        <f t="shared" ca="1" si="4"/>
        <v>6</v>
      </c>
      <c r="G28" s="6" t="str">
        <f t="shared" ca="1" si="5"/>
        <v>John Joiner</v>
      </c>
      <c r="H28" s="8">
        <f t="shared" ca="1" si="6"/>
        <v>4</v>
      </c>
      <c r="I28" s="16" t="str">
        <f t="shared" ca="1" si="7"/>
        <v>Midnight Guest (IRE)</v>
      </c>
      <c r="J28" s="18">
        <f t="shared" ca="1" si="8"/>
        <v>2.25</v>
      </c>
      <c r="K28" s="6" t="str">
        <f t="shared" ca="1" si="9"/>
        <v>Midnight Guest (IRE)</v>
      </c>
      <c r="L28" s="7">
        <f t="shared" ca="1" si="10"/>
        <v>5.5686274509803992E-2</v>
      </c>
      <c r="M28" s="8">
        <f t="shared" ca="1" si="11"/>
        <v>2.25</v>
      </c>
      <c r="N28" s="16" t="str">
        <f t="shared" ca="1" si="12"/>
        <v>Aragon Knight</v>
      </c>
      <c r="O28" s="17">
        <f t="shared" ca="1" si="13"/>
        <v>6.1959094966429956E-2</v>
      </c>
      <c r="P28" s="18">
        <f t="shared" ca="1" si="14"/>
        <v>16</v>
      </c>
      <c r="Q28" s="6" t="str">
        <f t="shared" ca="1" si="15"/>
        <v>Midnight Guest (IRE)</v>
      </c>
      <c r="R28" s="7">
        <f t="shared" ca="1" si="16"/>
        <v>0.4356339278046546</v>
      </c>
      <c r="S28" s="8">
        <f t="shared" ca="1" si="17"/>
        <v>2.25</v>
      </c>
      <c r="T28" s="16" t="str">
        <f t="shared" ca="1" si="18"/>
        <v>Swendab (IRE)</v>
      </c>
      <c r="U28" s="17">
        <f t="shared" ca="1" si="19"/>
        <v>0.11411460019423764</v>
      </c>
      <c r="V28" s="18">
        <f t="shared" ca="1" si="20"/>
        <v>8</v>
      </c>
      <c r="W28" s="6" t="str">
        <f t="shared" ca="1" si="21"/>
        <v>Swendab (IRE)</v>
      </c>
      <c r="X28" s="7">
        <f t="shared" ca="1" si="22"/>
        <v>0.25178011103065406</v>
      </c>
      <c r="Y28" s="8">
        <f t="shared" ca="1" si="23"/>
        <v>8</v>
      </c>
      <c r="Z28" s="16" t="str">
        <f t="shared" ca="1" si="24"/>
        <v>Lexington Place</v>
      </c>
      <c r="AA28" s="17">
        <f t="shared" ca="1" si="25"/>
        <v>0.18158404127312458</v>
      </c>
      <c r="AB28" s="18">
        <f t="shared" ca="1" si="26"/>
        <v>6</v>
      </c>
      <c r="AC28" s="6" t="str">
        <f t="shared" ca="1" si="27"/>
        <v>Lexington Place</v>
      </c>
      <c r="AD28" s="6" t="str">
        <f t="shared" ca="1" si="28"/>
        <v>Midnight Guest (IRE)</v>
      </c>
      <c r="AE28" s="6" t="str">
        <f t="shared" ca="1" si="29"/>
        <v>no selection</v>
      </c>
      <c r="AF28" s="16" t="str">
        <f t="shared" ca="1" si="30"/>
        <v>Lexington Place</v>
      </c>
      <c r="AG28" s="16">
        <f t="shared" ca="1" si="31"/>
        <v>6</v>
      </c>
      <c r="AH28" s="16" t="str">
        <f t="shared" ca="1" si="32"/>
        <v>*</v>
      </c>
      <c r="AI28" s="6">
        <v>26</v>
      </c>
      <c r="AJ28" s="6">
        <f t="shared" si="33"/>
        <v>-1</v>
      </c>
      <c r="AK28" s="6">
        <f t="shared" si="34"/>
        <v>-1</v>
      </c>
      <c r="AL28" s="6">
        <f t="shared" ca="1" si="35"/>
        <v>10</v>
      </c>
      <c r="AM28" s="6" t="str">
        <f t="shared" ca="1" si="36"/>
        <v>Betway Sprint Handicap (Div 2)</v>
      </c>
      <c r="AN28" s="6" t="str">
        <f t="shared" ca="1" si="37"/>
        <v xml:space="preserve">5f </v>
      </c>
      <c r="AO28" s="6">
        <f t="shared" ca="1" si="38"/>
        <v>3105</v>
      </c>
      <c r="AP28" s="6" t="str">
        <f t="shared" ca="1" si="39"/>
        <v>Standard</v>
      </c>
      <c r="AQ28" s="6" t="str">
        <f t="shared" ca="1" si="40"/>
        <v>Handicap</v>
      </c>
      <c r="AR28" s="6" t="str">
        <f t="shared" ca="1" si="41"/>
        <v>Lexington Place</v>
      </c>
      <c r="AS28" s="6" t="str">
        <f t="shared" ca="1" si="42"/>
        <v>John Joiner</v>
      </c>
      <c r="AT28" s="6" t="str">
        <f t="shared" ca="1" si="43"/>
        <v>Lexington Place</v>
      </c>
      <c r="AU28" s="6" t="str">
        <f t="shared" ca="1" si="60"/>
        <v>Lexington Place</v>
      </c>
      <c r="AV28" s="6" t="str">
        <f t="shared" ca="1" si="61"/>
        <v>John Joiner</v>
      </c>
      <c r="AW28" s="6">
        <f t="shared" ca="1" si="57"/>
        <v>64</v>
      </c>
      <c r="AX28" s="6">
        <f t="shared" ca="1" si="58"/>
        <v>48</v>
      </c>
      <c r="AY28" s="6" t="str">
        <f t="shared" ca="1" si="59"/>
        <v>Lexington Place</v>
      </c>
      <c r="AZ28" s="14" t="str">
        <f t="shared" ca="1" si="47"/>
        <v/>
      </c>
      <c r="BA28" s="14" t="str">
        <f t="shared" ca="1" si="48"/>
        <v/>
      </c>
      <c r="BB28" s="14">
        <f t="shared" ca="1" si="49"/>
        <v>50</v>
      </c>
      <c r="BC28" s="14">
        <f t="shared" ca="1" si="50"/>
        <v>30</v>
      </c>
      <c r="BD28" s="14" t="str">
        <f t="shared" ca="1" si="51"/>
        <v>No Lay</v>
      </c>
      <c r="BE28" s="14" t="str">
        <f t="shared" ca="1" si="52"/>
        <v>***</v>
      </c>
      <c r="BF28" s="14" t="str">
        <f t="shared" ca="1" si="53"/>
        <v>"</v>
      </c>
      <c r="BG28" s="14" t="str">
        <f t="shared" ca="1" si="54"/>
        <v>Class 6</v>
      </c>
    </row>
    <row r="29" spans="1:59" s="6" customFormat="1">
      <c r="A29" s="14" t="str">
        <f>Sheets!D43</f>
        <v>1845 Wolverhampton</v>
      </c>
      <c r="B29" s="14" t="str">
        <f t="shared" ca="1" si="0"/>
        <v>Wolverhampton</v>
      </c>
      <c r="C29" s="15">
        <f t="shared" ca="1" si="1"/>
        <v>0.78125</v>
      </c>
      <c r="D29" s="16" t="str">
        <f t="shared" ca="1" si="2"/>
        <v>Contingency Fee</v>
      </c>
      <c r="E29" s="17">
        <f t="shared" ca="1" si="3"/>
        <v>4.1491187191549424E-3</v>
      </c>
      <c r="F29" s="18">
        <f t="shared" ca="1" si="4"/>
        <v>6.5</v>
      </c>
      <c r="G29" s="6" t="str">
        <f t="shared" ca="1" si="5"/>
        <v>Folies Bergeres</v>
      </c>
      <c r="H29" s="8">
        <f t="shared" ca="1" si="6"/>
        <v>10</v>
      </c>
      <c r="I29" s="16" t="str">
        <f t="shared" ca="1" si="7"/>
        <v>Thistimelastyear</v>
      </c>
      <c r="J29" s="18">
        <f t="shared" ca="1" si="8"/>
        <v>10</v>
      </c>
      <c r="K29" s="6" t="str">
        <f t="shared" ca="1" si="9"/>
        <v>Anna Jammeela</v>
      </c>
      <c r="L29" s="7">
        <f t="shared" ca="1" si="10"/>
        <v>7.3805202661827024E-2</v>
      </c>
      <c r="M29" s="8">
        <f t="shared" ca="1" si="11"/>
        <v>5</v>
      </c>
      <c r="N29" s="16" t="str">
        <f t="shared" ca="1" si="12"/>
        <v>Thistimelastyear</v>
      </c>
      <c r="O29" s="17">
        <f t="shared" ca="1" si="13"/>
        <v>2.6828063241105633E-3</v>
      </c>
      <c r="P29" s="18">
        <f t="shared" ca="1" si="14"/>
        <v>10</v>
      </c>
      <c r="Q29" s="6" t="str">
        <f t="shared" ca="1" si="15"/>
        <v>Jenny Ren</v>
      </c>
      <c r="R29" s="7">
        <f t="shared" ca="1" si="16"/>
        <v>0.12814450539058053</v>
      </c>
      <c r="S29" s="8">
        <f t="shared" ca="1" si="17"/>
        <v>7</v>
      </c>
      <c r="T29" s="16" t="str">
        <f t="shared" ca="1" si="18"/>
        <v>Safarhi</v>
      </c>
      <c r="U29" s="17">
        <f t="shared" ca="1" si="19"/>
        <v>0.47722784248921851</v>
      </c>
      <c r="V29" s="18">
        <f t="shared" ca="1" si="20"/>
        <v>10</v>
      </c>
      <c r="W29" s="6" t="str">
        <f t="shared" ca="1" si="21"/>
        <v>Jenny Ren</v>
      </c>
      <c r="X29" s="7">
        <f t="shared" ca="1" si="22"/>
        <v>0.1238195866076735</v>
      </c>
      <c r="Y29" s="8">
        <f t="shared" ca="1" si="23"/>
        <v>7</v>
      </c>
      <c r="Z29" s="16" t="str">
        <f t="shared" ca="1" si="24"/>
        <v>Folies Bergeres</v>
      </c>
      <c r="AA29" s="17">
        <f t="shared" ca="1" si="25"/>
        <v>0.14339108014234267</v>
      </c>
      <c r="AB29" s="18">
        <f t="shared" ca="1" si="26"/>
        <v>10</v>
      </c>
      <c r="AC29" s="6" t="str">
        <f t="shared" ca="1" si="27"/>
        <v>Folies Bergeres</v>
      </c>
      <c r="AD29" s="6" t="str">
        <f t="shared" ca="1" si="28"/>
        <v>Thistimelastyear</v>
      </c>
      <c r="AE29" s="6" t="str">
        <f t="shared" ca="1" si="29"/>
        <v>no selection</v>
      </c>
      <c r="AF29" s="16" t="str">
        <f t="shared" ca="1" si="30"/>
        <v>Folies Bergeres</v>
      </c>
      <c r="AG29" s="16">
        <f t="shared" ca="1" si="31"/>
        <v>10</v>
      </c>
      <c r="AH29" s="16" t="str">
        <f t="shared" ca="1" si="32"/>
        <v>*</v>
      </c>
      <c r="AI29" s="6">
        <v>27</v>
      </c>
      <c r="AJ29" s="6">
        <f t="shared" si="33"/>
        <v>-1</v>
      </c>
      <c r="AK29" s="6">
        <f t="shared" si="34"/>
        <v>-1</v>
      </c>
      <c r="AL29" s="6">
        <f t="shared" ca="1" si="35"/>
        <v>13</v>
      </c>
      <c r="AM29" s="6" t="str">
        <f t="shared" ca="1" si="36"/>
        <v>betyourway At Betway Handicap</v>
      </c>
      <c r="AN29" s="6" t="str">
        <f t="shared" ca="1" si="37"/>
        <v xml:space="preserve">1m6f </v>
      </c>
      <c r="AO29" s="6">
        <f t="shared" ca="1" si="38"/>
        <v>3105</v>
      </c>
      <c r="AP29" s="6" t="str">
        <f t="shared" ca="1" si="39"/>
        <v>Standard</v>
      </c>
      <c r="AQ29" s="6" t="str">
        <f t="shared" ca="1" si="40"/>
        <v>Handicap</v>
      </c>
      <c r="AR29" s="6" t="str">
        <f t="shared" ca="1" si="41"/>
        <v>Jenny Ren</v>
      </c>
      <c r="AS29" s="6" t="str">
        <f t="shared" ca="1" si="42"/>
        <v>Contingency Fee</v>
      </c>
      <c r="AT29" s="6" t="str">
        <f t="shared" ca="1" si="43"/>
        <v>Contingency Fee</v>
      </c>
      <c r="AU29" s="6" t="str">
        <f t="shared" ca="1" si="60"/>
        <v>Contingency Fee</v>
      </c>
      <c r="AV29" s="6" t="str">
        <f t="shared" ca="1" si="61"/>
        <v>Folies Bergeres</v>
      </c>
      <c r="AW29" s="6">
        <f t="shared" ca="1" si="57"/>
        <v>64</v>
      </c>
      <c r="AX29" s="6">
        <f t="shared" ca="1" si="58"/>
        <v>72</v>
      </c>
      <c r="AY29" s="6" t="str">
        <f t="shared" ca="1" si="59"/>
        <v>Folies Bergeres</v>
      </c>
      <c r="AZ29" s="14" t="str">
        <f t="shared" ca="1" si="47"/>
        <v/>
      </c>
      <c r="BA29" s="14" t="str">
        <f t="shared" ca="1" si="48"/>
        <v/>
      </c>
      <c r="BB29" s="14">
        <f t="shared" ca="1" si="49"/>
        <v>55</v>
      </c>
      <c r="BC29" s="14">
        <f t="shared" ca="1" si="50"/>
        <v>90</v>
      </c>
      <c r="BD29" s="14" t="str">
        <f t="shared" ca="1" si="51"/>
        <v>No Lay</v>
      </c>
      <c r="BE29" s="14" t="str">
        <f t="shared" ca="1" si="52"/>
        <v>***</v>
      </c>
      <c r="BF29" s="14" t="str">
        <f t="shared" ca="1" si="53"/>
        <v>"</v>
      </c>
      <c r="BG29" s="14" t="str">
        <f t="shared" ca="1" si="54"/>
        <v>Class 6</v>
      </c>
    </row>
    <row r="30" spans="1:59" s="6" customFormat="1">
      <c r="A30" s="14" t="str">
        <f>Sheets!D44</f>
        <v>1915 Wolverhampton</v>
      </c>
      <c r="B30" s="14" t="str">
        <f t="shared" ca="1" si="0"/>
        <v>Wolverhampton</v>
      </c>
      <c r="C30" s="15">
        <f t="shared" ca="1" si="1"/>
        <v>0.80208333333333337</v>
      </c>
      <c r="D30" s="16" t="str">
        <f t="shared" ca="1" si="2"/>
        <v>Coastline (IRE)</v>
      </c>
      <c r="E30" s="17">
        <f t="shared" ca="1" si="3"/>
        <v>0.28635492102783749</v>
      </c>
      <c r="F30" s="18">
        <f t="shared" ca="1" si="4"/>
        <v>1.38</v>
      </c>
      <c r="G30" s="6" t="str">
        <f t="shared" ca="1" si="5"/>
        <v>Chasing The Rain</v>
      </c>
      <c r="H30" s="8">
        <f t="shared" ca="1" si="6"/>
        <v>4</v>
      </c>
      <c r="I30" s="16" t="str">
        <f t="shared" ca="1" si="7"/>
        <v>City Of Love</v>
      </c>
      <c r="J30" s="18">
        <f t="shared" ca="1" si="8"/>
        <v>5</v>
      </c>
      <c r="K30" s="6" t="str">
        <f t="shared" ca="1" si="9"/>
        <v>Coastline (IRE)</v>
      </c>
      <c r="L30" s="7">
        <f t="shared" ca="1" si="10"/>
        <v>0.14585449279540785</v>
      </c>
      <c r="M30" s="8">
        <f t="shared" ca="1" si="11"/>
        <v>1.38</v>
      </c>
      <c r="N30" s="16" t="str">
        <f t="shared" ca="1" si="12"/>
        <v>City Of Love</v>
      </c>
      <c r="O30" s="17">
        <f t="shared" ca="1" si="13"/>
        <v>7.0912502797591939E-2</v>
      </c>
      <c r="P30" s="18">
        <f t="shared" ca="1" si="14"/>
        <v>5</v>
      </c>
      <c r="Q30" s="6" t="str">
        <f t="shared" ca="1" si="15"/>
        <v>Dreaming Away (IRE)</v>
      </c>
      <c r="R30" s="7">
        <f t="shared" ca="1" si="16"/>
        <v>0.16190654806558788</v>
      </c>
      <c r="S30" s="8">
        <f t="shared" ca="1" si="17"/>
        <v>5</v>
      </c>
      <c r="T30" s="16" t="str">
        <f t="shared" ca="1" si="18"/>
        <v>Madame Vitesse (FR)</v>
      </c>
      <c r="U30" s="17">
        <f t="shared" ca="1" si="19"/>
        <v>0.73953152385012544</v>
      </c>
      <c r="V30" s="18">
        <f t="shared" ca="1" si="20"/>
        <v>12</v>
      </c>
      <c r="W30" s="6" t="str">
        <f t="shared" ca="1" si="21"/>
        <v>Dreaming Away (IRE)</v>
      </c>
      <c r="X30" s="7">
        <f t="shared" ca="1" si="22"/>
        <v>0.19225111883078275</v>
      </c>
      <c r="Y30" s="8">
        <f t="shared" ca="1" si="23"/>
        <v>5</v>
      </c>
      <c r="Z30" s="16" t="str">
        <f t="shared" ca="1" si="24"/>
        <v>Coastline (IRE)</v>
      </c>
      <c r="AA30" s="17">
        <f t="shared" ca="1" si="25"/>
        <v>0.94444444444444442</v>
      </c>
      <c r="AB30" s="18">
        <f t="shared" ca="1" si="26"/>
        <v>1.38</v>
      </c>
      <c r="AC30" s="6" t="str">
        <f t="shared" ca="1" si="27"/>
        <v>Coastline (IRE)</v>
      </c>
      <c r="AD30" s="6" t="str">
        <f t="shared" ca="1" si="28"/>
        <v>City Of Love</v>
      </c>
      <c r="AE30" s="6" t="str">
        <f t="shared" ca="1" si="29"/>
        <v>Coastline (IRE)</v>
      </c>
      <c r="AF30" s="16" t="str">
        <f t="shared" ca="1" si="30"/>
        <v>Coastline (IRE)</v>
      </c>
      <c r="AG30" s="16">
        <f t="shared" ca="1" si="31"/>
        <v>1.38</v>
      </c>
      <c r="AH30" s="16" t="str">
        <f t="shared" ca="1" si="32"/>
        <v>***</v>
      </c>
      <c r="AI30" s="6">
        <v>28</v>
      </c>
      <c r="AJ30" s="6">
        <f t="shared" si="33"/>
        <v>-1</v>
      </c>
      <c r="AK30" s="6">
        <f t="shared" si="34"/>
        <v>-1</v>
      </c>
      <c r="AL30" s="6">
        <f t="shared" ca="1" si="35"/>
        <v>8</v>
      </c>
      <c r="AM30" s="6" t="str">
        <f t="shared" ca="1" si="36"/>
        <v>Ladbrokes Bet 5 Get 20 Fillies Novice Stakes (Plus 10)</v>
      </c>
      <c r="AN30" s="6" t="str">
        <f t="shared" ca="1" si="37"/>
        <v xml:space="preserve">6f </v>
      </c>
      <c r="AO30" s="6">
        <f t="shared" ca="1" si="38"/>
        <v>3752</v>
      </c>
      <c r="AP30" s="6" t="str">
        <f t="shared" ca="1" si="39"/>
        <v>Standard</v>
      </c>
      <c r="AQ30" s="6" t="str">
        <f t="shared" ca="1" si="40"/>
        <v>Non Handicap</v>
      </c>
      <c r="AR30" s="6" t="str">
        <f t="shared" ca="1" si="41"/>
        <v/>
      </c>
      <c r="AS30" s="6" t="b">
        <f t="shared" ca="1" si="42"/>
        <v>0</v>
      </c>
      <c r="AT30" s="6" t="b">
        <f t="shared" ca="1" si="43"/>
        <v>0</v>
      </c>
      <c r="AU30" s="6" t="str">
        <f t="shared" ca="1" si="60"/>
        <v>Coastline (IRE)</v>
      </c>
      <c r="AV30" s="6" t="str">
        <f t="shared" ca="1" si="61"/>
        <v>Chasing The Rain</v>
      </c>
      <c r="AW30" s="6">
        <f t="shared" ca="1" si="57"/>
        <v>46</v>
      </c>
      <c r="AX30" s="6">
        <f t="shared" ca="1" si="58"/>
        <v>50</v>
      </c>
      <c r="AY30" s="6" t="str">
        <f t="shared" ca="1" si="59"/>
        <v>Chasing The Rain</v>
      </c>
      <c r="AZ30" s="14" t="str">
        <f t="shared" ca="1" si="47"/>
        <v/>
      </c>
      <c r="BA30" s="14" t="str">
        <f t="shared" ca="1" si="48"/>
        <v/>
      </c>
      <c r="BB30" s="14">
        <f t="shared" ca="1" si="49"/>
        <v>3.7999999999999989</v>
      </c>
      <c r="BC30" s="14">
        <f t="shared" ca="1" si="50"/>
        <v>30</v>
      </c>
      <c r="BD30" s="14" t="str">
        <f t="shared" ca="1" si="51"/>
        <v>No Lay</v>
      </c>
      <c r="BE30" s="14" t="str">
        <f t="shared" ca="1" si="52"/>
        <v>****</v>
      </c>
      <c r="BF30" s="14" t="str">
        <f t="shared" ca="1" si="53"/>
        <v>"</v>
      </c>
      <c r="BG30" s="14" t="str">
        <f t="shared" ca="1" si="54"/>
        <v>Class 5</v>
      </c>
    </row>
    <row r="31" spans="1:59" s="6" customFormat="1">
      <c r="A31" s="14" t="str">
        <f>Sheets!D45</f>
        <v>1945 Wolverhampton</v>
      </c>
      <c r="B31" s="14" t="str">
        <f t="shared" ca="1" si="0"/>
        <v>Wolverhampton</v>
      </c>
      <c r="C31" s="15">
        <f t="shared" ca="1" si="1"/>
        <v>0.82291666666666663</v>
      </c>
      <c r="D31" s="16" t="str">
        <f t="shared" ca="1" si="2"/>
        <v>Li Kui</v>
      </c>
      <c r="E31" s="17">
        <f t="shared" ca="1" si="3"/>
        <v>9.2842326757021379E-2</v>
      </c>
      <c r="F31" s="18">
        <f t="shared" ca="1" si="4"/>
        <v>14</v>
      </c>
      <c r="G31" s="6" t="str">
        <f t="shared" ca="1" si="5"/>
        <v>Reeth (IRE)</v>
      </c>
      <c r="H31" s="8">
        <f t="shared" ca="1" si="6"/>
        <v>3.5</v>
      </c>
      <c r="I31" s="16" t="str">
        <f t="shared" ca="1" si="7"/>
        <v>Amorously (IRE)</v>
      </c>
      <c r="J31" s="18">
        <f t="shared" ca="1" si="8"/>
        <v>5</v>
      </c>
      <c r="K31" s="6" t="str">
        <f t="shared" ca="1" si="9"/>
        <v>Thierry</v>
      </c>
      <c r="L31" s="7">
        <f t="shared" ca="1" si="10"/>
        <v>6.1510704835217755E-2</v>
      </c>
      <c r="M31" s="8">
        <f t="shared" ca="1" si="11"/>
        <v>4.5</v>
      </c>
      <c r="N31" s="16" t="str">
        <f t="shared" ca="1" si="12"/>
        <v>Amorously (IRE)</v>
      </c>
      <c r="O31" s="17">
        <f t="shared" ca="1" si="13"/>
        <v>1.4438863954164357E-2</v>
      </c>
      <c r="P31" s="18">
        <f t="shared" ca="1" si="14"/>
        <v>5</v>
      </c>
      <c r="Q31" s="6" t="str">
        <f t="shared" ca="1" si="15"/>
        <v>Reeth (IRE)</v>
      </c>
      <c r="R31" s="7">
        <f t="shared" ca="1" si="16"/>
        <v>0.21941086327260353</v>
      </c>
      <c r="S31" s="8">
        <f t="shared" ca="1" si="17"/>
        <v>3.5</v>
      </c>
      <c r="T31" s="16" t="str">
        <f t="shared" ca="1" si="18"/>
        <v>Spirit Kingdom (USA)</v>
      </c>
      <c r="U31" s="17">
        <f t="shared" ca="1" si="19"/>
        <v>0.51999196302993778</v>
      </c>
      <c r="V31" s="18">
        <f t="shared" ca="1" si="20"/>
        <v>12</v>
      </c>
      <c r="W31" s="6" t="str">
        <f t="shared" ca="1" si="21"/>
        <v>Reeth (IRE)</v>
      </c>
      <c r="X31" s="7">
        <f t="shared" ca="1" si="22"/>
        <v>0.25942415277818454</v>
      </c>
      <c r="Y31" s="8">
        <f t="shared" ca="1" si="23"/>
        <v>3.5</v>
      </c>
      <c r="Z31" s="16" t="str">
        <f t="shared" ca="1" si="24"/>
        <v>Spirit Kingdom (USA)</v>
      </c>
      <c r="AA31" s="17">
        <f t="shared" ca="1" si="25"/>
        <v>0.32387540547934496</v>
      </c>
      <c r="AB31" s="18">
        <f t="shared" ca="1" si="26"/>
        <v>12</v>
      </c>
      <c r="AC31" s="6" t="str">
        <f t="shared" ca="1" si="27"/>
        <v>Spirit Kingdom (USA)</v>
      </c>
      <c r="AD31" s="6" t="str">
        <f t="shared" ca="1" si="28"/>
        <v>Amorously (IRE)</v>
      </c>
      <c r="AE31" s="6" t="str">
        <f t="shared" ca="1" si="29"/>
        <v>no selection</v>
      </c>
      <c r="AF31" s="16" t="str">
        <f t="shared" ca="1" si="30"/>
        <v>Spirit Kingdom (USA)</v>
      </c>
      <c r="AG31" s="16">
        <f t="shared" ca="1" si="31"/>
        <v>12</v>
      </c>
      <c r="AH31" s="16" t="str">
        <f t="shared" ca="1" si="32"/>
        <v>*</v>
      </c>
      <c r="AI31" s="6">
        <v>29</v>
      </c>
      <c r="AJ31" s="6">
        <f t="shared" si="33"/>
        <v>-1</v>
      </c>
      <c r="AK31" s="6">
        <f t="shared" si="34"/>
        <v>-1</v>
      </c>
      <c r="AL31" s="6">
        <f t="shared" ca="1" si="35"/>
        <v>10</v>
      </c>
      <c r="AM31" s="6" t="str">
        <f t="shared" ca="1" si="36"/>
        <v>Ladbrokes Home Of The Odds Boost Nursery Handicap</v>
      </c>
      <c r="AN31" s="6" t="str">
        <f t="shared" ca="1" si="37"/>
        <v xml:space="preserve">1m½f </v>
      </c>
      <c r="AO31" s="6">
        <f t="shared" ca="1" si="38"/>
        <v>3752</v>
      </c>
      <c r="AP31" s="6" t="str">
        <f t="shared" ca="1" si="39"/>
        <v>Standard</v>
      </c>
      <c r="AQ31" s="6" t="str">
        <f t="shared" ca="1" si="40"/>
        <v>Handicap</v>
      </c>
      <c r="AR31" s="6" t="str">
        <f t="shared" ca="1" si="41"/>
        <v>Li Kui</v>
      </c>
      <c r="AS31" s="6" t="str">
        <f t="shared" ca="1" si="42"/>
        <v>Li Kui</v>
      </c>
      <c r="AT31" s="6" t="str">
        <f t="shared" ca="1" si="43"/>
        <v>Li Kui</v>
      </c>
      <c r="AU31" s="6" t="str">
        <f t="shared" ca="1" si="60"/>
        <v>Li Kui</v>
      </c>
      <c r="AV31" s="6" t="str">
        <f t="shared" ca="1" si="61"/>
        <v>Reeth (IRE)</v>
      </c>
      <c r="AW31" s="6">
        <f t="shared" ca="1" si="57"/>
        <v>59</v>
      </c>
      <c r="AX31" s="6">
        <f t="shared" ca="1" si="58"/>
        <v>64</v>
      </c>
      <c r="AY31" s="6" t="str">
        <f t="shared" ca="1" si="59"/>
        <v>Reeth (IRE)</v>
      </c>
      <c r="AZ31" s="14" t="str">
        <f t="shared" ca="1" si="47"/>
        <v/>
      </c>
      <c r="BA31" s="14" t="str">
        <f t="shared" ca="1" si="48"/>
        <v/>
      </c>
      <c r="BB31" s="14">
        <f t="shared" ca="1" si="49"/>
        <v>130</v>
      </c>
      <c r="BC31" s="14">
        <f t="shared" ca="1" si="50"/>
        <v>25</v>
      </c>
      <c r="BD31" s="14" t="str">
        <f t="shared" ca="1" si="51"/>
        <v>No Lay</v>
      </c>
      <c r="BE31" s="14" t="str">
        <f t="shared" ca="1" si="52"/>
        <v>***</v>
      </c>
      <c r="BF31" s="14" t="str">
        <f t="shared" ca="1" si="53"/>
        <v>"</v>
      </c>
      <c r="BG31" s="14" t="str">
        <f t="shared" ca="1" si="54"/>
        <v>Class 5</v>
      </c>
    </row>
    <row r="32" spans="1:59" s="6" customFormat="1">
      <c r="A32" s="14" t="str">
        <f>Sheets!D46</f>
        <v>2015 Wolverhampton</v>
      </c>
      <c r="B32" s="14" t="str">
        <f t="shared" ca="1" si="0"/>
        <v>Wolverhampton</v>
      </c>
      <c r="C32" s="15">
        <f t="shared" ca="1" si="1"/>
        <v>0.84375</v>
      </c>
      <c r="D32" s="16" t="str">
        <f t="shared" ca="1" si="2"/>
        <v>Get Back Get Back (IRE)</v>
      </c>
      <c r="E32" s="17">
        <f t="shared" ca="1" si="3"/>
        <v>2.4210883625320704E-2</v>
      </c>
      <c r="F32" s="18">
        <f t="shared" ca="1" si="4"/>
        <v>4</v>
      </c>
      <c r="G32" s="6" t="str">
        <f t="shared" ca="1" si="5"/>
        <v>Kings Highway (IRE)</v>
      </c>
      <c r="H32" s="8">
        <f t="shared" ca="1" si="6"/>
        <v>3</v>
      </c>
      <c r="I32" s="16" t="str">
        <f t="shared" ca="1" si="7"/>
        <v>Sun Hat (IRE)</v>
      </c>
      <c r="J32" s="18">
        <f t="shared" ca="1" si="8"/>
        <v>4</v>
      </c>
      <c r="K32" s="6" t="str">
        <f t="shared" ca="1" si="9"/>
        <v>Get Back Get Back (IRE)</v>
      </c>
      <c r="L32" s="7">
        <f t="shared" ca="1" si="10"/>
        <v>2.0411434678065686E-2</v>
      </c>
      <c r="M32" s="8">
        <f t="shared" ca="1" si="11"/>
        <v>4</v>
      </c>
      <c r="N32" s="16" t="str">
        <f t="shared" ca="1" si="12"/>
        <v>Get Back Get Back (IRE)</v>
      </c>
      <c r="O32" s="17">
        <f t="shared" ca="1" si="13"/>
        <v>2.6534522178726549E-2</v>
      </c>
      <c r="P32" s="18">
        <f t="shared" ca="1" si="14"/>
        <v>4</v>
      </c>
      <c r="Q32" s="6" t="str">
        <f t="shared" ca="1" si="15"/>
        <v>Sun Hat (IRE)</v>
      </c>
      <c r="R32" s="7">
        <f t="shared" ca="1" si="16"/>
        <v>0.16190654806558788</v>
      </c>
      <c r="S32" s="8">
        <f t="shared" ca="1" si="17"/>
        <v>4</v>
      </c>
      <c r="T32" s="16" t="str">
        <f t="shared" ca="1" si="18"/>
        <v>Irish Charm (FR)</v>
      </c>
      <c r="U32" s="17">
        <f t="shared" ca="1" si="19"/>
        <v>0.26689129625639119</v>
      </c>
      <c r="V32" s="18">
        <f t="shared" ca="1" si="20"/>
        <v>33</v>
      </c>
      <c r="W32" s="6" t="str">
        <f t="shared" ca="1" si="21"/>
        <v>Sun Hat (IRE)</v>
      </c>
      <c r="X32" s="7">
        <f t="shared" ca="1" si="22"/>
        <v>0.25556285794761063</v>
      </c>
      <c r="Y32" s="8">
        <f t="shared" ca="1" si="23"/>
        <v>4</v>
      </c>
      <c r="Z32" s="16" t="str">
        <f t="shared" ca="1" si="24"/>
        <v>Get Back Get Back (IRE)</v>
      </c>
      <c r="AA32" s="17">
        <f t="shared" ca="1" si="25"/>
        <v>0.38118811881188119</v>
      </c>
      <c r="AB32" s="18">
        <f t="shared" ca="1" si="26"/>
        <v>4</v>
      </c>
      <c r="AC32" s="6" t="str">
        <f t="shared" ca="1" si="27"/>
        <v>Get Back Get Back (IRE)</v>
      </c>
      <c r="AD32" s="6" t="str">
        <f t="shared" ca="1" si="28"/>
        <v>Sun Hat (IRE)</v>
      </c>
      <c r="AE32" s="6" t="str">
        <f t="shared" ca="1" si="29"/>
        <v>Get Back Get Back (IRE)</v>
      </c>
      <c r="AF32" s="16" t="str">
        <f t="shared" ca="1" si="30"/>
        <v>Get Back Get Back (IRE)</v>
      </c>
      <c r="AG32" s="16">
        <f t="shared" ca="1" si="31"/>
        <v>4</v>
      </c>
      <c r="AH32" s="16" t="str">
        <f t="shared" ca="1" si="32"/>
        <v>*</v>
      </c>
      <c r="AI32" s="6">
        <v>30</v>
      </c>
      <c r="AJ32" s="6">
        <f t="shared" si="33"/>
        <v>-1</v>
      </c>
      <c r="AK32" s="6">
        <f t="shared" si="34"/>
        <v>-1</v>
      </c>
      <c r="AL32" s="6">
        <f t="shared" ca="1" si="35"/>
        <v>13</v>
      </c>
      <c r="AM32" s="6" t="str">
        <f t="shared" ca="1" si="36"/>
        <v>sunracing.co.uk Novice Stakes</v>
      </c>
      <c r="AN32" s="6" t="str">
        <f t="shared" ca="1" si="37"/>
        <v xml:space="preserve">1m½f </v>
      </c>
      <c r="AO32" s="6">
        <f t="shared" ca="1" si="38"/>
        <v>3752</v>
      </c>
      <c r="AP32" s="6" t="str">
        <f t="shared" ca="1" si="39"/>
        <v>Standard</v>
      </c>
      <c r="AQ32" s="6" t="str">
        <f t="shared" ca="1" si="40"/>
        <v>Non Handicap</v>
      </c>
      <c r="AR32" s="6" t="str">
        <f t="shared" ca="1" si="41"/>
        <v/>
      </c>
      <c r="AS32" s="6" t="b">
        <f t="shared" ca="1" si="42"/>
        <v>0</v>
      </c>
      <c r="AT32" s="6" t="b">
        <f t="shared" ca="1" si="43"/>
        <v>0</v>
      </c>
      <c r="AU32" s="6" t="str">
        <f t="shared" ca="1" si="60"/>
        <v>Get Back Get Back (IRE)</v>
      </c>
      <c r="AV32" s="6" t="str">
        <f t="shared" ca="1" si="61"/>
        <v>Kings Highway (IRE)</v>
      </c>
      <c r="AW32" s="6">
        <f t="shared" ca="1" si="57"/>
        <v>87</v>
      </c>
      <c r="AX32" s="6">
        <f t="shared" ca="1" si="58"/>
        <v>72</v>
      </c>
      <c r="AY32" s="6" t="str">
        <f t="shared" ca="1" si="59"/>
        <v>Get Back Get Back (IRE)</v>
      </c>
      <c r="AZ32" s="14" t="str">
        <f t="shared" ca="1" si="47"/>
        <v/>
      </c>
      <c r="BA32" s="14" t="str">
        <f t="shared" ca="1" si="48"/>
        <v/>
      </c>
      <c r="BB32" s="14">
        <f t="shared" ca="1" si="49"/>
        <v>30</v>
      </c>
      <c r="BC32" s="14">
        <f t="shared" ca="1" si="50"/>
        <v>20</v>
      </c>
      <c r="BD32" s="14" t="str">
        <f t="shared" ca="1" si="51"/>
        <v>No Lay</v>
      </c>
      <c r="BE32" s="14" t="str">
        <f t="shared" ca="1" si="52"/>
        <v>**</v>
      </c>
      <c r="BF32" s="14" t="str">
        <f t="shared" ca="1" si="53"/>
        <v>"</v>
      </c>
      <c r="BG32" s="14" t="str">
        <f t="shared" ca="1" si="54"/>
        <v>Class 5</v>
      </c>
    </row>
  </sheetData>
  <dataValidations count="2">
    <dataValidation type="list" allowBlank="1" showInputMessage="1" showErrorMessage="1" sqref="AU3:AU32">
      <formula1>INDIRECT("'"&amp;A3&amp;"'!$A$2:$A$42")</formula1>
    </dataValidation>
    <dataValidation type="list" allowBlank="1" showInputMessage="1" showErrorMessage="1" sqref="AV3:AV32">
      <formula1>INDIRECT("'"&amp;A3&amp;"'!$A$2:$A$42")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AG101"/>
  <sheetViews>
    <sheetView topLeftCell="A46" workbookViewId="0">
      <pane xSplit="8" ySplit="12" topLeftCell="I58" activePane="bottomRight" state="frozen"/>
      <selection activeCell="A46" sqref="A46"/>
      <selection pane="topRight" activeCell="I46" sqref="I46"/>
      <selection pane="bottomLeft" activeCell="A58" sqref="A58"/>
      <selection pane="bottomRight" activeCell="B2" sqref="B2"/>
    </sheetView>
  </sheetViews>
  <sheetFormatPr defaultColWidth="11.42578125" defaultRowHeight="15"/>
  <sheetData>
    <row r="1" spans="1:8">
      <c r="A1" t="e">
        <f>#REF!</f>
        <v>#REF!</v>
      </c>
      <c r="B1" t="e">
        <f>#REF!</f>
        <v>#REF!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3" spans="1:8">
      <c r="A3" t="s">
        <v>43</v>
      </c>
      <c r="B3" t="e">
        <f>#REF!</f>
        <v>#REF!</v>
      </c>
      <c r="C3" t="e">
        <f>#REF!</f>
        <v>#REF!</v>
      </c>
      <c r="D3" t="e">
        <f>#REF!</f>
        <v>#REF!</v>
      </c>
      <c r="E3" t="e">
        <f>C3-D3</f>
        <v>#REF!</v>
      </c>
      <c r="F3" t="e">
        <f>SUMIF(B3:B11, B3, G3:G11)</f>
        <v>#REF!</v>
      </c>
      <c r="G3" t="e">
        <f>(1/C3)*(C3-C4)</f>
        <v>#REF!</v>
      </c>
      <c r="H3" t="e">
        <f>#REF!</f>
        <v>#REF!</v>
      </c>
    </row>
    <row r="4" spans="1:8">
      <c r="A4" t="s">
        <v>44</v>
      </c>
      <c r="B4" t="e">
        <f>#REF!</f>
        <v>#REF!</v>
      </c>
      <c r="C4" t="e">
        <f>#REF!</f>
        <v>#REF!</v>
      </c>
      <c r="D4" t="e">
        <f>#REF!</f>
        <v>#REF!</v>
      </c>
      <c r="E4" t="e">
        <f t="shared" ref="E4:E5" si="0">C4-D4</f>
        <v>#REF!</v>
      </c>
      <c r="F4" t="e">
        <f ca="1">SUMIF(B3:B14, B4, G3:G11)</f>
        <v>#REF!</v>
      </c>
      <c r="H4" t="e">
        <f>#REF!</f>
        <v>#REF!</v>
      </c>
    </row>
    <row r="5" spans="1:8">
      <c r="A5" t="s">
        <v>45</v>
      </c>
      <c r="B5" t="e">
        <f>#REF!</f>
        <v>#REF!</v>
      </c>
      <c r="C5" t="e">
        <f>#REF!</f>
        <v>#REF!</v>
      </c>
      <c r="D5" t="e">
        <f>#REF!</f>
        <v>#REF!</v>
      </c>
      <c r="E5" t="e">
        <f t="shared" si="0"/>
        <v>#REF!</v>
      </c>
      <c r="F5" t="e">
        <f ca="1">SUMIF(B3:B14, B5, G3:G11)</f>
        <v>#REF!</v>
      </c>
      <c r="H5" t="e">
        <f>#REF!</f>
        <v>#REF!</v>
      </c>
    </row>
    <row r="6" spans="1:8">
      <c r="A6" t="s">
        <v>46</v>
      </c>
      <c r="B6" t="e">
        <f>INDEX(A$2:A$20,MATCH(C6,M$2:M$20,0))</f>
        <v>#NUM!</v>
      </c>
      <c r="C6" t="e">
        <f>LARGE(M$2:M$20, D6)</f>
        <v>#NUM!</v>
      </c>
      <c r="D6">
        <v>1</v>
      </c>
      <c r="E6" t="e">
        <f>LARGE(M$2:M$20, F6)</f>
        <v>#NUM!</v>
      </c>
      <c r="F6">
        <v>2</v>
      </c>
      <c r="G6" t="e">
        <f>IF(C6&gt;0, (1/C6)*(C6-E6), 0.1)</f>
        <v>#NUM!</v>
      </c>
      <c r="H6" t="e">
        <f t="shared" ref="H6:H11" si="1">INDEX(AF$2:AF$20,MATCH(B6,A$2:A$20,0))</f>
        <v>#NUM!</v>
      </c>
    </row>
    <row r="7" spans="1:8">
      <c r="A7" t="s">
        <v>25</v>
      </c>
      <c r="B7" t="e">
        <f>INDEX(A$2:A$20,MATCH(C7,W$2:W$20,0))</f>
        <v>#NUM!</v>
      </c>
      <c r="C7" t="e">
        <f>LARGE(W$2:W$20, D7)</f>
        <v>#NUM!</v>
      </c>
      <c r="D7">
        <v>1</v>
      </c>
      <c r="E7" t="e">
        <f>LARGE(W$2:W$20, F7)</f>
        <v>#NUM!</v>
      </c>
      <c r="F7">
        <v>2</v>
      </c>
      <c r="G7" t="e">
        <f>IF(C7&gt;0, (1/C7)*(C7-E7), 0.1)</f>
        <v>#NUM!</v>
      </c>
      <c r="H7" t="e">
        <f t="shared" si="1"/>
        <v>#NUM!</v>
      </c>
    </row>
    <row r="8" spans="1:8">
      <c r="A8" t="s">
        <v>28</v>
      </c>
      <c r="B8" t="e">
        <f>INDEX(A$2:A$20,MATCH(C8,AA$2:AA$20,0))</f>
        <v>#NUM!</v>
      </c>
      <c r="C8" t="e">
        <f>LARGE(AA$2:AA$20, D8)</f>
        <v>#NUM!</v>
      </c>
      <c r="D8">
        <v>1</v>
      </c>
      <c r="E8" t="e">
        <f>LARGE(AA$2:AA$20, F8)</f>
        <v>#NUM!</v>
      </c>
      <c r="F8">
        <v>2</v>
      </c>
      <c r="G8" t="e">
        <f>(1/C8)*(C8-E8)</f>
        <v>#NUM!</v>
      </c>
      <c r="H8" t="e">
        <f t="shared" si="1"/>
        <v>#NUM!</v>
      </c>
    </row>
    <row r="9" spans="1:8">
      <c r="A9" t="s">
        <v>30</v>
      </c>
      <c r="B9" t="e">
        <f>INDEX(A$2:A$20,MATCH(C9,AC$2:AC$20,0))</f>
        <v>#NUM!</v>
      </c>
      <c r="C9" t="e">
        <f>LARGE(AC$2:AC$20, D9)</f>
        <v>#NUM!</v>
      </c>
      <c r="D9">
        <v>1</v>
      </c>
      <c r="E9" t="e">
        <f>LARGE(AC$2:AC$20, F9)</f>
        <v>#NUM!</v>
      </c>
      <c r="F9">
        <v>2</v>
      </c>
      <c r="G9" t="e">
        <f t="shared" ref="G9:G10" si="2">(1/C9)*(C9-E9)</f>
        <v>#NUM!</v>
      </c>
      <c r="H9" t="e">
        <f t="shared" si="1"/>
        <v>#NUM!</v>
      </c>
    </row>
    <row r="10" spans="1:8">
      <c r="A10" t="s">
        <v>26</v>
      </c>
      <c r="B10" t="e">
        <f>INDEX(A$2:A$20,MATCH(C10,Y$2:Y$20,0))</f>
        <v>#NUM!</v>
      </c>
      <c r="C10" t="e">
        <f>LARGE(Y$2:Y$20, D10)</f>
        <v>#NUM!</v>
      </c>
      <c r="D10">
        <v>1</v>
      </c>
      <c r="E10" t="e">
        <f>LARGE(Y$2:Y$20, F10)</f>
        <v>#NUM!</v>
      </c>
      <c r="F10">
        <v>2</v>
      </c>
      <c r="G10" t="e">
        <f t="shared" si="2"/>
        <v>#NUM!</v>
      </c>
      <c r="H10" t="e">
        <f t="shared" si="1"/>
        <v>#NUM!</v>
      </c>
    </row>
    <row r="11" spans="1:8">
      <c r="A11" t="s">
        <v>47</v>
      </c>
      <c r="B11" t="e">
        <f>INDEX(A$2:A$20,MATCH(C11,AD$2:AD$20,0))</f>
        <v>#NUM!</v>
      </c>
      <c r="C11" t="e">
        <f>LARGE(AD$2:AD$20, D11)+0.01</f>
        <v>#NUM!</v>
      </c>
      <c r="D11">
        <v>1</v>
      </c>
      <c r="E11" t="e">
        <f>LARGE(AD$2:AD$20, F11)</f>
        <v>#NUM!</v>
      </c>
      <c r="F11">
        <v>2</v>
      </c>
      <c r="G11" t="e">
        <f>IF(G16&lt;8000, (1/C11)*(C11-E11), (0.5*(1/C11)*(C11-E11)))</f>
        <v>#REF!</v>
      </c>
      <c r="H11" t="e">
        <f t="shared" si="1"/>
        <v>#NUM!</v>
      </c>
    </row>
    <row r="12" spans="1:8">
      <c r="A12" t="s">
        <v>69</v>
      </c>
      <c r="B12" t="e">
        <f>IF(AND(G16&gt;3000, G16&lt;10000, G11&gt;0.3, G18="Non Handicap"), B11, "no selection")</f>
        <v>#REF!</v>
      </c>
    </row>
    <row r="13" spans="1:8">
      <c r="A13" t="s">
        <v>5</v>
      </c>
      <c r="B13" t="e">
        <f>IF(AND(G18="Handicap",G16&lt;5000),B11,IF(AND(G18="Handicap",G16&gt;5000),B8,IF(AND(G18="Non Handicap"),B6,"no selection")))</f>
        <v>#REF!</v>
      </c>
      <c r="C13" t="e">
        <f>IF(G18="Handicap", INDEX(B3:B5,(MATCH(LARGE(D3:D5,3),D3:D5,0))))</f>
        <v>#REF!</v>
      </c>
      <c r="D13" t="e">
        <f>IF(G18="Handicap", INDEX(B3:B5,(MATCH(LARGE(E3:E5,1),E3:E5,0))))</f>
        <v>#REF!</v>
      </c>
      <c r="G13" t="s">
        <v>68</v>
      </c>
      <c r="H13" t="e">
        <f>COUNTIF(#REF!, "*")</f>
        <v>#REF!</v>
      </c>
    </row>
    <row r="14" spans="1:8">
      <c r="A14" t="s">
        <v>48</v>
      </c>
      <c r="B14" t="e">
        <f>INDEX(B3:B13,MODE(MATCH(B3:B13,B3:B13,0)))</f>
        <v>#REF!</v>
      </c>
      <c r="C14" t="e">
        <f>INDEX(AF$2:AF$20,MATCH(B14,A$2:A$20,0))</f>
        <v>#REF!</v>
      </c>
      <c r="D14">
        <v>1</v>
      </c>
      <c r="E14" t="e">
        <f>SUMIF(B3:B11, B14, G3:G11)</f>
        <v>#REF!</v>
      </c>
      <c r="F14">
        <v>0</v>
      </c>
      <c r="G14" t="e">
        <f>#REF!</f>
        <v>#REF!</v>
      </c>
    </row>
    <row r="15" spans="1:8">
      <c r="A15" t="s">
        <v>49</v>
      </c>
      <c r="B15" t="e">
        <f>IF(B11=B3, B3)</f>
        <v>#NUM!</v>
      </c>
      <c r="C15" t="e">
        <f>INDEX(AF$2:AF$20,MATCH(B15,A$2:A$20,0))</f>
        <v>#NUM!</v>
      </c>
      <c r="D15">
        <v>1</v>
      </c>
      <c r="F15" t="e">
        <f>IF(G18="Non Handicap", F14+1, F14)</f>
        <v>#REF!</v>
      </c>
      <c r="G15" t="e">
        <f>#REF!</f>
        <v>#REF!</v>
      </c>
      <c r="H15" t="e">
        <f>LARGE(G8:G10, 1)</f>
        <v>#NUM!</v>
      </c>
    </row>
    <row r="16" spans="1:8">
      <c r="A16" t="s">
        <v>50</v>
      </c>
      <c r="B16" t="e">
        <f>IF(B15=B6,B3)</f>
        <v>#NUM!</v>
      </c>
      <c r="C16" t="e">
        <f>INDEX(AF$2:AF$20,MATCH(B16,A$2:A$20,0))</f>
        <v>#NUM!</v>
      </c>
      <c r="D16">
        <v>1</v>
      </c>
      <c r="F16" t="e">
        <f>IF(B15=B16, F15+1, F15)</f>
        <v>#NUM!</v>
      </c>
      <c r="G16" t="e">
        <f>#REF!</f>
        <v>#REF!</v>
      </c>
      <c r="H16" t="e">
        <f>LARGE(F3:F5, 1)</f>
        <v>#REF!</v>
      </c>
    </row>
    <row r="17" spans="1:8">
      <c r="A17" t="s">
        <v>67</v>
      </c>
      <c r="B17" t="e">
        <f>H17</f>
        <v>#REF!</v>
      </c>
      <c r="F17" t="e">
        <f>IF(H13&lt;11, F16+1, F16)</f>
        <v>#REF!</v>
      </c>
      <c r="G17" t="e">
        <f>#REF!</f>
        <v>#REF!</v>
      </c>
      <c r="H17" t="e">
        <f>INDEX(B3:B5,MATCH(H16,F3:F5,0))</f>
        <v>#REF!</v>
      </c>
    </row>
    <row r="18" spans="1:8">
      <c r="B18" t="e">
        <f>INDEX(B12:B17,MODE(MATCH(B12:B17,B12:B17,0)))</f>
        <v>#REF!</v>
      </c>
      <c r="C18" t="e">
        <f>INDEX(AF$2:AF$20,MATCH(B18,A$2:A$20,0))</f>
        <v>#REF!</v>
      </c>
      <c r="D18">
        <v>1</v>
      </c>
      <c r="F18" t="e">
        <f>IF(E20&gt;0.5, F17+1, F17)</f>
        <v>#REF!</v>
      </c>
      <c r="G18" t="e">
        <f>#REF!</f>
        <v>#REF!</v>
      </c>
      <c r="H18" t="e">
        <f>IF(G16&gt;10000, G20+1, G20)</f>
        <v>#REF!</v>
      </c>
    </row>
    <row r="19" spans="1:8">
      <c r="A19" t="s">
        <v>51</v>
      </c>
      <c r="B19" t="e">
        <f>IF(OR(ISNA(B18), B18="no selection"), B14, B18)</f>
        <v>#REF!</v>
      </c>
      <c r="C19" t="e">
        <f>INDEX(AF$2:AF$20,MATCH(B19,A$2:A$20,0))</f>
        <v>#REF!</v>
      </c>
      <c r="D19">
        <v>1</v>
      </c>
      <c r="F19" t="e">
        <f>IF(E20&gt;1, F18+1, F18)</f>
        <v>#REF!</v>
      </c>
      <c r="G19" t="e">
        <f>IF(G16&lt;5000, F20-1, F20)</f>
        <v>#REF!</v>
      </c>
    </row>
    <row r="20" spans="1:8">
      <c r="A20" t="s">
        <v>62</v>
      </c>
      <c r="B20" t="e">
        <f>IF(B19=FALSE, B3, B19)</f>
        <v>#REF!</v>
      </c>
      <c r="C20" t="e">
        <f>INDEX(AF$2:AF$20,MATCH(B20,A$2:A$20,0))</f>
        <v>#REF!</v>
      </c>
      <c r="D20">
        <v>1</v>
      </c>
      <c r="E20" t="e">
        <f>SUMIF(B3:B11, B20, G3:G11)</f>
        <v>#REF!</v>
      </c>
      <c r="F20" t="e">
        <f>IF(E20&gt;1.5, F19+1, F19)</f>
        <v>#REF!</v>
      </c>
      <c r="G20" t="e">
        <f>IF(H13&gt;15, G19-1, G19)</f>
        <v>#REF!</v>
      </c>
      <c r="H20" t="e">
        <f>IF(H18=0,"*",IF(H18=1,"*",IF(H18=2,"**",IF(H18=3,"***",IF(H18=4,"****",IF(H18&gt;=5,"*****","*"))))))</f>
        <v>#REF!</v>
      </c>
    </row>
    <row r="21" spans="1:8">
      <c r="B21" t="s">
        <v>94</v>
      </c>
      <c r="C21" t="s">
        <v>95</v>
      </c>
      <c r="D21" t="s">
        <v>96</v>
      </c>
      <c r="E21" t="s">
        <v>34</v>
      </c>
      <c r="F21" t="s">
        <v>97</v>
      </c>
    </row>
    <row r="22" spans="1:8">
      <c r="A22" t="s">
        <v>98</v>
      </c>
      <c r="B22" t="e">
        <f>B3</f>
        <v>#REF!</v>
      </c>
      <c r="C22" t="e">
        <f>C3</f>
        <v>#REF!</v>
      </c>
      <c r="D22" t="e">
        <f>(1/C22)*(C22-C23)</f>
        <v>#REF!</v>
      </c>
      <c r="E22" t="e">
        <f>H3</f>
        <v>#REF!</v>
      </c>
      <c r="F22" t="e">
        <f>(E22*10)-10</f>
        <v>#REF!</v>
      </c>
    </row>
    <row r="23" spans="1:8">
      <c r="A23" t="s">
        <v>99</v>
      </c>
      <c r="B23" t="e">
        <f t="shared" ref="B23:C24" si="3">B4</f>
        <v>#REF!</v>
      </c>
      <c r="C23" t="e">
        <f t="shared" si="3"/>
        <v>#REF!</v>
      </c>
      <c r="D23" t="e">
        <f>(1/C23)*(C23-C24)</f>
        <v>#REF!</v>
      </c>
      <c r="E23" t="e">
        <f t="shared" ref="E23:E24" si="4">H4</f>
        <v>#REF!</v>
      </c>
      <c r="F23" t="e">
        <f>(E23*10)-10</f>
        <v>#REF!</v>
      </c>
    </row>
    <row r="24" spans="1:8">
      <c r="A24" t="s">
        <v>100</v>
      </c>
      <c r="B24" t="e">
        <f t="shared" si="3"/>
        <v>#REF!</v>
      </c>
      <c r="C24" t="e">
        <f t="shared" si="3"/>
        <v>#REF!</v>
      </c>
      <c r="E24" t="e">
        <f t="shared" si="4"/>
        <v>#REF!</v>
      </c>
    </row>
    <row r="25" spans="1:8">
      <c r="A25" t="s">
        <v>101</v>
      </c>
      <c r="B25" t="e">
        <f>IF(AND(G18="Non Handicap",H13&gt;=7,H13&lt;=12,D23&gt;0.1,F22&gt;5,F23&gt;5),B22,"")</f>
        <v>#REF!</v>
      </c>
    </row>
    <row r="26" spans="1:8">
      <c r="A26" t="s">
        <v>102</v>
      </c>
      <c r="B26" t="e">
        <f>IF(AND(G18="Non Handicap",H13&gt;=7,H13&lt;=12,D23&gt;0.1,F22&gt;5,F23&gt;5),B23,"")</f>
        <v>#REF!</v>
      </c>
    </row>
    <row r="51" spans="1:33">
      <c r="A51">
        <f>C2</f>
        <v>0</v>
      </c>
      <c r="B51">
        <f>B2</f>
        <v>0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>
      <c r="J52">
        <v>1</v>
      </c>
      <c r="K52" t="e">
        <f t="shared" ref="K52:K91" si="5">INDEX($A$2:$A$20,(MATCH(LARGE(M$2:M$20,$J52),M$2:M$20,0)))</f>
        <v>#NUM!</v>
      </c>
      <c r="L52" t="e">
        <f t="shared" ref="L52:L91" si="6">INDEX($A$2:$A$20,(MATCH(LARGE(N$2:N$20,$J52),N$2:N$20,0)))</f>
        <v>#NUM!</v>
      </c>
      <c r="M52" t="e">
        <f t="shared" ref="M52:M91" si="7">INDEX($A$2:$A$20,(MATCH(LARGE(O$2:O$20,$J52),O$2:O$20,0)))</f>
        <v>#NUM!</v>
      </c>
      <c r="N52" t="e">
        <f t="shared" ref="N52:N91" si="8">INDEX($A$2:$A$20,(MATCH(LARGE(W$2:W$20,$J52),W$2:W$20,0)))</f>
        <v>#NUM!</v>
      </c>
      <c r="O52" t="e">
        <f t="shared" ref="O52:O91" si="9">INDEX($A$2:$A$20,(MATCH(LARGE(AA$2:AA$20,$J52),AA$2:AA$20,0)))</f>
        <v>#NUM!</v>
      </c>
      <c r="P52" t="e">
        <f t="shared" ref="P52:P91" si="10">INDEX($A$2:$A$20,(MATCH(LARGE(Y$2:Y$20,$J52),Y$2:Y$20,0)))</f>
        <v>#NUM!</v>
      </c>
      <c r="Q52" t="e">
        <f t="shared" ref="Q52:Q91" si="11">INDEX($A$2:$A$20,(MATCH(LARGE(Y$2:Y$20,$J52),Y$2:Y$20,0)))</f>
        <v>#NUM!</v>
      </c>
      <c r="R52" t="e">
        <f t="shared" ref="R52:R91" si="12">INDEX($A$2:$A$20,(MATCH(LARGE(AD$2:AD$20,$J52),AD$2:AD$20,0)))</f>
        <v>#NUM!</v>
      </c>
      <c r="S52">
        <f t="shared" ref="S52:S80" si="13">A2</f>
        <v>0</v>
      </c>
      <c r="V52" t="e">
        <f t="shared" ref="V52:V80" si="14">SUM(Y52:AF52)</f>
        <v>#N/A</v>
      </c>
      <c r="W52" t="e">
        <f t="shared" ref="W52:W80" si="15">V52-AG2</f>
        <v>#N/A</v>
      </c>
      <c r="X52" t="str">
        <f t="shared" ref="X52:X60" si="16">IF(ISNA(W52),"",W52)</f>
        <v/>
      </c>
      <c r="Y52" t="e">
        <f t="shared" ref="Y52:Y80" si="17">(($H$63+1)-(RANK(M2,M$2:M$30)))</f>
        <v>#N/A</v>
      </c>
      <c r="Z52" t="e">
        <f t="shared" ref="Z52:Z80" si="18">(($H$63+1)-(RANK(N2,N$2:N$30)))</f>
        <v>#N/A</v>
      </c>
      <c r="AA52" t="e">
        <f t="shared" ref="AA52:AA80" si="19">(($H$63+1)-(RANK(O2,O$2:O$30)))</f>
        <v>#N/A</v>
      </c>
      <c r="AB52" t="e">
        <f t="shared" ref="AB52:AB80" si="20">(($H$63+1)-(RANK(W2,W$2:W$30)))</f>
        <v>#N/A</v>
      </c>
      <c r="AC52" t="e">
        <f t="shared" ref="AC52:AC80" si="21">(($H$63+1)-(RANK(Y2,Y$2:Y$30)))</f>
        <v>#N/A</v>
      </c>
      <c r="AD52" t="e">
        <f t="shared" ref="AD52:AD80" si="22">(($H$63+1)-(RANK(AA2,AA$2:AA$30)))</f>
        <v>#N/A</v>
      </c>
      <c r="AE52" t="e">
        <f t="shared" ref="AE52:AE80" si="23">(($H$63+1)-(RANK(AC2,AC$2:AC$30)))</f>
        <v>#N/A</v>
      </c>
      <c r="AF52" t="e">
        <f t="shared" ref="AF52:AF80" si="24">(($H$63+1)-(RANK(AD2,AD$2:AD$30)))</f>
        <v>#N/A</v>
      </c>
      <c r="AG52" t="e">
        <f>INDEX(S52:S92, MATCH(LARGE(X52:X92, 1),X52:X92, 0))</f>
        <v>#NUM!</v>
      </c>
    </row>
    <row r="53" spans="1:33">
      <c r="A53" t="s">
        <v>43</v>
      </c>
      <c r="B53">
        <f>A2</f>
        <v>0</v>
      </c>
      <c r="C53">
        <f>AE2</f>
        <v>0</v>
      </c>
      <c r="D53">
        <f>AG2</f>
        <v>0</v>
      </c>
      <c r="E53">
        <f>C53-D53</f>
        <v>0</v>
      </c>
      <c r="F53" t="e">
        <f>SUMIF(B53:B61, B53, G53:G61)</f>
        <v>#DIV/0!</v>
      </c>
      <c r="G53" t="e">
        <f>(1/C53)*(C53-C54)</f>
        <v>#DIV/0!</v>
      </c>
      <c r="H53">
        <f>AF2</f>
        <v>0</v>
      </c>
      <c r="J53">
        <v>2</v>
      </c>
      <c r="K53" t="e">
        <f t="shared" si="5"/>
        <v>#NUM!</v>
      </c>
      <c r="L53" t="e">
        <f t="shared" si="6"/>
        <v>#NUM!</v>
      </c>
      <c r="M53" t="e">
        <f t="shared" si="7"/>
        <v>#NUM!</v>
      </c>
      <c r="N53" t="e">
        <f t="shared" si="8"/>
        <v>#NUM!</v>
      </c>
      <c r="O53" t="e">
        <f t="shared" si="9"/>
        <v>#NUM!</v>
      </c>
      <c r="P53" t="e">
        <f t="shared" si="10"/>
        <v>#NUM!</v>
      </c>
      <c r="Q53" t="e">
        <f t="shared" si="11"/>
        <v>#NUM!</v>
      </c>
      <c r="R53" t="e">
        <f t="shared" si="12"/>
        <v>#NUM!</v>
      </c>
      <c r="S53" t="str">
        <f t="shared" si="13"/>
        <v>Top-rated</v>
      </c>
      <c r="V53" t="e">
        <f t="shared" si="14"/>
        <v>#N/A</v>
      </c>
      <c r="W53" t="e">
        <f t="shared" si="15"/>
        <v>#N/A</v>
      </c>
      <c r="X53" t="str">
        <f t="shared" si="16"/>
        <v/>
      </c>
      <c r="Y53" t="e">
        <f t="shared" si="17"/>
        <v>#N/A</v>
      </c>
      <c r="Z53" t="e">
        <f t="shared" si="18"/>
        <v>#N/A</v>
      </c>
      <c r="AA53" t="e">
        <f t="shared" si="19"/>
        <v>#N/A</v>
      </c>
      <c r="AB53" t="e">
        <f t="shared" si="20"/>
        <v>#N/A</v>
      </c>
      <c r="AC53" t="e">
        <f t="shared" si="21"/>
        <v>#N/A</v>
      </c>
      <c r="AD53" t="e">
        <f t="shared" si="22"/>
        <v>#N/A</v>
      </c>
      <c r="AE53" t="e">
        <f t="shared" si="23"/>
        <v>#N/A</v>
      </c>
      <c r="AF53" t="e">
        <f t="shared" si="24"/>
        <v>#N/A</v>
      </c>
    </row>
    <row r="54" spans="1:33">
      <c r="A54" t="s">
        <v>44</v>
      </c>
      <c r="B54" t="str">
        <f>A3</f>
        <v>Top-rated</v>
      </c>
      <c r="C54">
        <f>AE3</f>
        <v>0</v>
      </c>
      <c r="D54">
        <f>AG3</f>
        <v>0</v>
      </c>
      <c r="E54">
        <f t="shared" ref="E54:E55" si="25">C54-D54</f>
        <v>0</v>
      </c>
      <c r="F54">
        <f ca="1">SUMIF(B53:B64, B54, G53:G61)</f>
        <v>0</v>
      </c>
      <c r="H54">
        <f>AF3</f>
        <v>0</v>
      </c>
      <c r="J54">
        <v>3</v>
      </c>
      <c r="K54" t="e">
        <f t="shared" si="5"/>
        <v>#NUM!</v>
      </c>
      <c r="L54" t="e">
        <f t="shared" si="6"/>
        <v>#NUM!</v>
      </c>
      <c r="M54" t="e">
        <f t="shared" si="7"/>
        <v>#NUM!</v>
      </c>
      <c r="N54" t="e">
        <f t="shared" si="8"/>
        <v>#NUM!</v>
      </c>
      <c r="O54" t="e">
        <f t="shared" si="9"/>
        <v>#NUM!</v>
      </c>
      <c r="P54" t="e">
        <f t="shared" si="10"/>
        <v>#NUM!</v>
      </c>
      <c r="Q54" t="e">
        <f t="shared" si="11"/>
        <v>#NUM!</v>
      </c>
      <c r="R54" t="e">
        <f t="shared" si="12"/>
        <v>#NUM!</v>
      </c>
      <c r="S54" t="str">
        <f t="shared" si="13"/>
        <v>2nd rated</v>
      </c>
      <c r="V54" t="e">
        <f t="shared" si="14"/>
        <v>#N/A</v>
      </c>
      <c r="W54" t="e">
        <f t="shared" si="15"/>
        <v>#N/A</v>
      </c>
      <c r="X54" t="str">
        <f t="shared" si="16"/>
        <v/>
      </c>
      <c r="Y54" t="e">
        <f t="shared" si="17"/>
        <v>#N/A</v>
      </c>
      <c r="Z54" t="e">
        <f t="shared" si="18"/>
        <v>#N/A</v>
      </c>
      <c r="AA54" t="e">
        <f t="shared" si="19"/>
        <v>#N/A</v>
      </c>
      <c r="AB54" t="e">
        <f t="shared" si="20"/>
        <v>#N/A</v>
      </c>
      <c r="AC54" t="e">
        <f t="shared" si="21"/>
        <v>#N/A</v>
      </c>
      <c r="AD54" t="e">
        <f t="shared" si="22"/>
        <v>#N/A</v>
      </c>
      <c r="AE54" t="e">
        <f t="shared" si="23"/>
        <v>#N/A</v>
      </c>
      <c r="AF54" t="e">
        <f t="shared" si="24"/>
        <v>#N/A</v>
      </c>
    </row>
    <row r="55" spans="1:33">
      <c r="A55" t="s">
        <v>45</v>
      </c>
      <c r="B55" t="str">
        <f>A4</f>
        <v>2nd rated</v>
      </c>
      <c r="C55">
        <f>AE4</f>
        <v>0</v>
      </c>
      <c r="D55">
        <f>AG4</f>
        <v>0</v>
      </c>
      <c r="E55">
        <f t="shared" si="25"/>
        <v>0</v>
      </c>
      <c r="F55">
        <f ca="1">SUMIF(B53:B64, B55, G53:G61)</f>
        <v>0</v>
      </c>
      <c r="H55">
        <f>AF4</f>
        <v>0</v>
      </c>
      <c r="J55">
        <v>4</v>
      </c>
      <c r="K55" t="e">
        <f t="shared" si="5"/>
        <v>#NUM!</v>
      </c>
      <c r="L55" t="e">
        <f t="shared" si="6"/>
        <v>#NUM!</v>
      </c>
      <c r="M55" t="e">
        <f t="shared" si="7"/>
        <v>#NUM!</v>
      </c>
      <c r="N55" t="e">
        <f t="shared" si="8"/>
        <v>#NUM!</v>
      </c>
      <c r="O55" t="e">
        <f t="shared" si="9"/>
        <v>#NUM!</v>
      </c>
      <c r="P55" t="e">
        <f t="shared" si="10"/>
        <v>#NUM!</v>
      </c>
      <c r="Q55" t="e">
        <f t="shared" si="11"/>
        <v>#NUM!</v>
      </c>
      <c r="R55" t="e">
        <f t="shared" si="12"/>
        <v>#NUM!</v>
      </c>
      <c r="S55" t="str">
        <f t="shared" si="13"/>
        <v>3rd rated</v>
      </c>
      <c r="V55" t="e">
        <f t="shared" si="14"/>
        <v>#N/A</v>
      </c>
      <c r="W55" t="e">
        <f t="shared" si="15"/>
        <v>#N/A</v>
      </c>
      <c r="X55" t="str">
        <f t="shared" si="16"/>
        <v/>
      </c>
      <c r="Y55" t="e">
        <f t="shared" si="17"/>
        <v>#N/A</v>
      </c>
      <c r="Z55" t="e">
        <f t="shared" si="18"/>
        <v>#N/A</v>
      </c>
      <c r="AA55" t="e">
        <f t="shared" si="19"/>
        <v>#N/A</v>
      </c>
      <c r="AB55" t="e">
        <f t="shared" si="20"/>
        <v>#N/A</v>
      </c>
      <c r="AC55" t="e">
        <f t="shared" si="21"/>
        <v>#N/A</v>
      </c>
      <c r="AD55" t="e">
        <f t="shared" si="22"/>
        <v>#N/A</v>
      </c>
      <c r="AE55" t="e">
        <f t="shared" si="23"/>
        <v>#N/A</v>
      </c>
      <c r="AF55" t="e">
        <f t="shared" si="24"/>
        <v>#N/A</v>
      </c>
    </row>
    <row r="56" spans="1:33">
      <c r="A56" t="s">
        <v>46</v>
      </c>
      <c r="B56" t="e">
        <f>INDEX(A$2:A$20,MATCH(C56,M$2:M$20,0))</f>
        <v>#NUM!</v>
      </c>
      <c r="C56" t="e">
        <f>LARGE(M$2:M$20, D56)</f>
        <v>#NUM!</v>
      </c>
      <c r="D56">
        <v>1</v>
      </c>
      <c r="E56" t="e">
        <f>LARGE(M$2:M$20, F56)</f>
        <v>#NUM!</v>
      </c>
      <c r="F56">
        <v>2</v>
      </c>
      <c r="G56" t="e">
        <f t="shared" ref="G56:G61" si="26">IF(C56&gt;0, (1/C56)*(C56-E56), 0.1)</f>
        <v>#NUM!</v>
      </c>
      <c r="H56" t="e">
        <f t="shared" ref="H56:H61" si="27">INDEX(AF$2:AF$20,MATCH(B56,A$2:A$20,0))</f>
        <v>#NUM!</v>
      </c>
      <c r="J56">
        <v>5</v>
      </c>
      <c r="K56" t="e">
        <f t="shared" si="5"/>
        <v>#NUM!</v>
      </c>
      <c r="L56" t="e">
        <f t="shared" si="6"/>
        <v>#NUM!</v>
      </c>
      <c r="M56" t="e">
        <f t="shared" si="7"/>
        <v>#NUM!</v>
      </c>
      <c r="N56" t="e">
        <f t="shared" si="8"/>
        <v>#NUM!</v>
      </c>
      <c r="O56" t="e">
        <f t="shared" si="9"/>
        <v>#NUM!</v>
      </c>
      <c r="P56" t="e">
        <f t="shared" si="10"/>
        <v>#NUM!</v>
      </c>
      <c r="Q56" t="e">
        <f t="shared" si="11"/>
        <v>#NUM!</v>
      </c>
      <c r="R56" t="e">
        <f t="shared" si="12"/>
        <v>#NUM!</v>
      </c>
      <c r="S56" t="str">
        <f t="shared" si="13"/>
        <v>Form (last race)</v>
      </c>
      <c r="V56" t="e">
        <f t="shared" si="14"/>
        <v>#N/A</v>
      </c>
      <c r="W56" t="e">
        <f t="shared" si="15"/>
        <v>#N/A</v>
      </c>
      <c r="X56" t="str">
        <f t="shared" si="16"/>
        <v/>
      </c>
      <c r="Y56" t="e">
        <f t="shared" si="17"/>
        <v>#N/A</v>
      </c>
      <c r="Z56" t="e">
        <f t="shared" si="18"/>
        <v>#N/A</v>
      </c>
      <c r="AA56" t="e">
        <f t="shared" si="19"/>
        <v>#N/A</v>
      </c>
      <c r="AB56" t="e">
        <f t="shared" si="20"/>
        <v>#N/A</v>
      </c>
      <c r="AC56" t="e">
        <f t="shared" si="21"/>
        <v>#N/A</v>
      </c>
      <c r="AD56" t="e">
        <f t="shared" si="22"/>
        <v>#N/A</v>
      </c>
      <c r="AE56" t="e">
        <f t="shared" si="23"/>
        <v>#N/A</v>
      </c>
      <c r="AF56" t="e">
        <f t="shared" si="24"/>
        <v>#N/A</v>
      </c>
    </row>
    <row r="57" spans="1:33">
      <c r="A57" t="s">
        <v>25</v>
      </c>
      <c r="B57" t="e">
        <f>INDEX(A$2:A$20,MATCH(C57,W$2:W$20,0))</f>
        <v>#NUM!</v>
      </c>
      <c r="C57" t="e">
        <f>LARGE(W$2:W$20, D57)</f>
        <v>#NUM!</v>
      </c>
      <c r="D57">
        <v>1</v>
      </c>
      <c r="E57" t="e">
        <f>LARGE(W$2:W$20, F57)</f>
        <v>#NUM!</v>
      </c>
      <c r="F57">
        <v>2</v>
      </c>
      <c r="G57" t="e">
        <f t="shared" si="26"/>
        <v>#NUM!</v>
      </c>
      <c r="H57" t="e">
        <f t="shared" si="27"/>
        <v>#NUM!</v>
      </c>
      <c r="J57">
        <v>6</v>
      </c>
      <c r="K57" t="e">
        <f t="shared" si="5"/>
        <v>#NUM!</v>
      </c>
      <c r="L57" t="e">
        <f t="shared" si="6"/>
        <v>#NUM!</v>
      </c>
      <c r="M57" t="e">
        <f t="shared" si="7"/>
        <v>#NUM!</v>
      </c>
      <c r="N57" t="e">
        <f t="shared" si="8"/>
        <v>#NUM!</v>
      </c>
      <c r="O57" t="e">
        <f t="shared" si="9"/>
        <v>#NUM!</v>
      </c>
      <c r="P57" t="e">
        <f t="shared" si="10"/>
        <v>#NUM!</v>
      </c>
      <c r="Q57" t="e">
        <f t="shared" si="11"/>
        <v>#NUM!</v>
      </c>
      <c r="R57" t="e">
        <f t="shared" si="12"/>
        <v>#NUM!</v>
      </c>
      <c r="S57" t="str">
        <f t="shared" si="13"/>
        <v>Speed</v>
      </c>
      <c r="V57" t="e">
        <f t="shared" si="14"/>
        <v>#N/A</v>
      </c>
      <c r="W57" t="e">
        <f t="shared" si="15"/>
        <v>#N/A</v>
      </c>
      <c r="X57" t="str">
        <f t="shared" si="16"/>
        <v/>
      </c>
      <c r="Y57" t="e">
        <f t="shared" si="17"/>
        <v>#N/A</v>
      </c>
      <c r="Z57" t="e">
        <f t="shared" si="18"/>
        <v>#N/A</v>
      </c>
      <c r="AA57" t="e">
        <f t="shared" si="19"/>
        <v>#N/A</v>
      </c>
      <c r="AB57" t="e">
        <f t="shared" si="20"/>
        <v>#N/A</v>
      </c>
      <c r="AC57" t="e">
        <f t="shared" si="21"/>
        <v>#N/A</v>
      </c>
      <c r="AD57" t="e">
        <f t="shared" si="22"/>
        <v>#N/A</v>
      </c>
      <c r="AE57" t="e">
        <f t="shared" si="23"/>
        <v>#N/A</v>
      </c>
      <c r="AF57" t="e">
        <f t="shared" si="24"/>
        <v>#N/A</v>
      </c>
    </row>
    <row r="58" spans="1:33">
      <c r="A58" t="s">
        <v>28</v>
      </c>
      <c r="B58" t="e">
        <f>INDEX(A$2:A$20,MATCH(C58,AA$2:AA$20,0))</f>
        <v>#NUM!</v>
      </c>
      <c r="C58" t="e">
        <f>LARGE(AA$2:AA$20, D58)</f>
        <v>#NUM!</v>
      </c>
      <c r="D58">
        <v>1</v>
      </c>
      <c r="E58" t="e">
        <f>LARGE(AA$2:AA$20, F58)</f>
        <v>#NUM!</v>
      </c>
      <c r="F58">
        <v>2</v>
      </c>
      <c r="G58" t="e">
        <f t="shared" si="26"/>
        <v>#NUM!</v>
      </c>
      <c r="H58" t="e">
        <f t="shared" si="27"/>
        <v>#NUM!</v>
      </c>
      <c r="J58">
        <v>7</v>
      </c>
      <c r="K58" t="e">
        <f t="shared" si="5"/>
        <v>#NUM!</v>
      </c>
      <c r="L58" t="e">
        <f t="shared" si="6"/>
        <v>#NUM!</v>
      </c>
      <c r="M58" t="e">
        <f t="shared" si="7"/>
        <v>#NUM!</v>
      </c>
      <c r="N58" t="e">
        <f t="shared" si="8"/>
        <v>#NUM!</v>
      </c>
      <c r="O58" t="e">
        <f t="shared" si="9"/>
        <v>#NUM!</v>
      </c>
      <c r="P58" t="e">
        <f t="shared" si="10"/>
        <v>#NUM!</v>
      </c>
      <c r="Q58" t="e">
        <f t="shared" si="11"/>
        <v>#NUM!</v>
      </c>
      <c r="R58" t="e">
        <f t="shared" si="12"/>
        <v>#NUM!</v>
      </c>
      <c r="S58" t="str">
        <f t="shared" si="13"/>
        <v>Trainer</v>
      </c>
      <c r="V58" t="e">
        <f t="shared" si="14"/>
        <v>#N/A</v>
      </c>
      <c r="W58" t="e">
        <f t="shared" si="15"/>
        <v>#N/A</v>
      </c>
      <c r="X58" t="str">
        <f t="shared" si="16"/>
        <v/>
      </c>
      <c r="Y58" t="e">
        <f t="shared" si="17"/>
        <v>#N/A</v>
      </c>
      <c r="Z58" t="e">
        <f t="shared" si="18"/>
        <v>#N/A</v>
      </c>
      <c r="AA58" t="e">
        <f t="shared" si="19"/>
        <v>#N/A</v>
      </c>
      <c r="AB58" t="e">
        <f t="shared" si="20"/>
        <v>#N/A</v>
      </c>
      <c r="AC58" t="e">
        <f t="shared" si="21"/>
        <v>#N/A</v>
      </c>
      <c r="AD58" t="e">
        <f t="shared" si="22"/>
        <v>#N/A</v>
      </c>
      <c r="AE58" t="e">
        <f t="shared" si="23"/>
        <v>#N/A</v>
      </c>
      <c r="AF58" t="e">
        <f t="shared" si="24"/>
        <v>#N/A</v>
      </c>
    </row>
    <row r="59" spans="1:33">
      <c r="A59" t="s">
        <v>30</v>
      </c>
      <c r="B59" t="e">
        <f>INDEX(A$2:A$20,MATCH(C59,AC$2:AC$20,0))</f>
        <v>#NUM!</v>
      </c>
      <c r="C59" t="e">
        <f>LARGE(AC$2:AC$20, D59)</f>
        <v>#NUM!</v>
      </c>
      <c r="D59">
        <v>1</v>
      </c>
      <c r="E59" t="e">
        <f>LARGE(AC$2:AC$20, F59)</f>
        <v>#NUM!</v>
      </c>
      <c r="F59">
        <v>2</v>
      </c>
      <c r="G59" t="e">
        <f t="shared" si="26"/>
        <v>#NUM!</v>
      </c>
      <c r="H59" t="e">
        <f t="shared" si="27"/>
        <v>#NUM!</v>
      </c>
      <c r="J59">
        <v>8</v>
      </c>
      <c r="K59" t="e">
        <f t="shared" si="5"/>
        <v>#NUM!</v>
      </c>
      <c r="L59" t="e">
        <f t="shared" si="6"/>
        <v>#NUM!</v>
      </c>
      <c r="M59" t="e">
        <f t="shared" si="7"/>
        <v>#NUM!</v>
      </c>
      <c r="N59" t="e">
        <f t="shared" si="8"/>
        <v>#NUM!</v>
      </c>
      <c r="O59" t="e">
        <f t="shared" si="9"/>
        <v>#NUM!</v>
      </c>
      <c r="P59" t="e">
        <f t="shared" si="10"/>
        <v>#NUM!</v>
      </c>
      <c r="Q59" t="e">
        <f t="shared" si="11"/>
        <v>#NUM!</v>
      </c>
      <c r="R59" t="e">
        <f t="shared" si="12"/>
        <v>#NUM!</v>
      </c>
      <c r="S59" t="str">
        <f t="shared" si="13"/>
        <v>Stallion</v>
      </c>
      <c r="V59" t="e">
        <f t="shared" si="14"/>
        <v>#N/A</v>
      </c>
      <c r="W59" t="e">
        <f t="shared" si="15"/>
        <v>#N/A</v>
      </c>
      <c r="X59" t="str">
        <f t="shared" si="16"/>
        <v/>
      </c>
      <c r="Y59" t="e">
        <f t="shared" si="17"/>
        <v>#N/A</v>
      </c>
      <c r="Z59" t="e">
        <f t="shared" si="18"/>
        <v>#N/A</v>
      </c>
      <c r="AA59" t="e">
        <f t="shared" si="19"/>
        <v>#N/A</v>
      </c>
      <c r="AB59" t="e">
        <f t="shared" si="20"/>
        <v>#N/A</v>
      </c>
      <c r="AC59" t="e">
        <f t="shared" si="21"/>
        <v>#N/A</v>
      </c>
      <c r="AD59" t="e">
        <f t="shared" si="22"/>
        <v>#N/A</v>
      </c>
      <c r="AE59" t="e">
        <f t="shared" si="23"/>
        <v>#N/A</v>
      </c>
      <c r="AF59" t="e">
        <f t="shared" si="24"/>
        <v>#N/A</v>
      </c>
    </row>
    <row r="60" spans="1:33">
      <c r="A60" t="s">
        <v>26</v>
      </c>
      <c r="B60" t="e">
        <f>INDEX(A$2:A$20,MATCH(C60,Y$2:Y$20,0))</f>
        <v>#NUM!</v>
      </c>
      <c r="C60" t="e">
        <f>LARGE(Y$2:Y$20, D60)</f>
        <v>#NUM!</v>
      </c>
      <c r="D60">
        <v>1</v>
      </c>
      <c r="E60" t="e">
        <f>LARGE(Y$2:Y$20, F60)</f>
        <v>#NUM!</v>
      </c>
      <c r="F60">
        <v>2</v>
      </c>
      <c r="G60" t="e">
        <f t="shared" si="26"/>
        <v>#NUM!</v>
      </c>
      <c r="H60" t="e">
        <f t="shared" si="27"/>
        <v>#NUM!</v>
      </c>
      <c r="J60">
        <v>9</v>
      </c>
      <c r="K60" t="e">
        <f t="shared" si="5"/>
        <v>#NUM!</v>
      </c>
      <c r="L60" t="e">
        <f t="shared" si="6"/>
        <v>#NUM!</v>
      </c>
      <c r="M60" t="e">
        <f t="shared" si="7"/>
        <v>#NUM!</v>
      </c>
      <c r="N60" t="e">
        <f t="shared" si="8"/>
        <v>#NUM!</v>
      </c>
      <c r="O60" t="e">
        <f t="shared" si="9"/>
        <v>#NUM!</v>
      </c>
      <c r="P60" t="e">
        <f t="shared" si="10"/>
        <v>#NUM!</v>
      </c>
      <c r="Q60" t="e">
        <f t="shared" si="11"/>
        <v>#NUM!</v>
      </c>
      <c r="R60" t="e">
        <f t="shared" si="12"/>
        <v>#NUM!</v>
      </c>
      <c r="S60" t="str">
        <f t="shared" si="13"/>
        <v>Jockey</v>
      </c>
      <c r="V60" t="e">
        <f t="shared" si="14"/>
        <v>#N/A</v>
      </c>
      <c r="W60" t="e">
        <f t="shared" si="15"/>
        <v>#N/A</v>
      </c>
      <c r="X60" t="str">
        <f t="shared" si="16"/>
        <v/>
      </c>
      <c r="Y60" t="e">
        <f t="shared" si="17"/>
        <v>#N/A</v>
      </c>
      <c r="Z60" t="e">
        <f t="shared" si="18"/>
        <v>#N/A</v>
      </c>
      <c r="AA60" t="e">
        <f t="shared" si="19"/>
        <v>#N/A</v>
      </c>
      <c r="AB60" t="e">
        <f t="shared" si="20"/>
        <v>#N/A</v>
      </c>
      <c r="AC60" t="e">
        <f t="shared" si="21"/>
        <v>#N/A</v>
      </c>
      <c r="AD60" t="e">
        <f t="shared" si="22"/>
        <v>#N/A</v>
      </c>
      <c r="AE60" t="e">
        <f t="shared" si="23"/>
        <v>#N/A</v>
      </c>
      <c r="AF60" t="e">
        <f t="shared" si="24"/>
        <v>#N/A</v>
      </c>
    </row>
    <row r="61" spans="1:33">
      <c r="A61" t="s">
        <v>47</v>
      </c>
      <c r="B61" t="e">
        <f>INDEX(A$2:A$20,MATCH(C61,AD$2:AD$20,0))</f>
        <v>#NUM!</v>
      </c>
      <c r="C61" t="e">
        <f>LARGE(AD$2:AD$20, D61)</f>
        <v>#NUM!</v>
      </c>
      <c r="D61">
        <v>1</v>
      </c>
      <c r="E61" t="e">
        <f>LARGE(AD$2:AD$20, F61)</f>
        <v>#NUM!</v>
      </c>
      <c r="F61">
        <v>2</v>
      </c>
      <c r="G61" t="e">
        <f t="shared" si="26"/>
        <v>#NUM!</v>
      </c>
      <c r="H61" t="e">
        <f t="shared" si="27"/>
        <v>#NUM!</v>
      </c>
      <c r="J61">
        <v>10</v>
      </c>
      <c r="K61" t="e">
        <f t="shared" si="5"/>
        <v>#NUM!</v>
      </c>
      <c r="L61" t="e">
        <f t="shared" si="6"/>
        <v>#NUM!</v>
      </c>
      <c r="M61" t="e">
        <f t="shared" si="7"/>
        <v>#NUM!</v>
      </c>
      <c r="N61" t="e">
        <f t="shared" si="8"/>
        <v>#NUM!</v>
      </c>
      <c r="O61" t="e">
        <f t="shared" si="9"/>
        <v>#NUM!</v>
      </c>
      <c r="P61" t="e">
        <f t="shared" si="10"/>
        <v>#NUM!</v>
      </c>
      <c r="Q61" t="e">
        <f t="shared" si="11"/>
        <v>#NUM!</v>
      </c>
      <c r="R61" t="e">
        <f t="shared" si="12"/>
        <v>#NUM!</v>
      </c>
      <c r="S61" t="str">
        <f t="shared" si="13"/>
        <v>Suitability</v>
      </c>
      <c r="V61" t="e">
        <f t="shared" si="14"/>
        <v>#N/A</v>
      </c>
      <c r="W61" t="e">
        <f t="shared" si="15"/>
        <v>#N/A</v>
      </c>
      <c r="X61" t="str">
        <f>IF(ISNA(W61),"",W61)</f>
        <v/>
      </c>
      <c r="Y61" t="e">
        <f t="shared" si="17"/>
        <v>#N/A</v>
      </c>
      <c r="Z61" t="e">
        <f t="shared" si="18"/>
        <v>#N/A</v>
      </c>
      <c r="AA61" t="e">
        <f t="shared" si="19"/>
        <v>#N/A</v>
      </c>
      <c r="AB61" t="e">
        <f t="shared" si="20"/>
        <v>#N/A</v>
      </c>
      <c r="AC61" t="e">
        <f t="shared" si="21"/>
        <v>#N/A</v>
      </c>
      <c r="AD61" t="e">
        <f t="shared" si="22"/>
        <v>#N/A</v>
      </c>
      <c r="AE61" t="e">
        <f t="shared" si="23"/>
        <v>#N/A</v>
      </c>
      <c r="AF61" t="e">
        <f t="shared" si="24"/>
        <v>#N/A</v>
      </c>
    </row>
    <row r="62" spans="1:33">
      <c r="A62" t="s">
        <v>116</v>
      </c>
      <c r="B62">
        <f>IF(OR(D2="5f ", D2="6f ", D2="7f ", D2="1m "), B57, IF(J2="2yo", B59, B53))</f>
        <v>0</v>
      </c>
      <c r="J62">
        <v>11</v>
      </c>
      <c r="K62" t="e">
        <f t="shared" si="5"/>
        <v>#NUM!</v>
      </c>
      <c r="L62" t="e">
        <f t="shared" si="6"/>
        <v>#NUM!</v>
      </c>
      <c r="M62" t="e">
        <f t="shared" si="7"/>
        <v>#NUM!</v>
      </c>
      <c r="N62" t="e">
        <f t="shared" si="8"/>
        <v>#NUM!</v>
      </c>
      <c r="O62" t="e">
        <f t="shared" si="9"/>
        <v>#NUM!</v>
      </c>
      <c r="P62" t="e">
        <f t="shared" si="10"/>
        <v>#NUM!</v>
      </c>
      <c r="Q62" t="e">
        <f t="shared" si="11"/>
        <v>#NUM!</v>
      </c>
      <c r="R62" t="e">
        <f t="shared" si="12"/>
        <v>#NUM!</v>
      </c>
      <c r="S62" t="str">
        <f t="shared" si="13"/>
        <v>Money selection</v>
      </c>
      <c r="V62" t="e">
        <f t="shared" si="14"/>
        <v>#N/A</v>
      </c>
      <c r="W62" t="e">
        <f t="shared" si="15"/>
        <v>#N/A</v>
      </c>
      <c r="X62" t="str">
        <f t="shared" ref="X62:X80" si="28">IF(ISNA(W62),"",W62)</f>
        <v/>
      </c>
      <c r="Y62" t="e">
        <f t="shared" si="17"/>
        <v>#N/A</v>
      </c>
      <c r="Z62" t="e">
        <f t="shared" si="18"/>
        <v>#N/A</v>
      </c>
      <c r="AA62" t="e">
        <f t="shared" si="19"/>
        <v>#N/A</v>
      </c>
      <c r="AB62" t="e">
        <f t="shared" si="20"/>
        <v>#N/A</v>
      </c>
      <c r="AC62" t="e">
        <f t="shared" si="21"/>
        <v>#N/A</v>
      </c>
      <c r="AD62" t="e">
        <f t="shared" si="22"/>
        <v>#N/A</v>
      </c>
      <c r="AE62" t="e">
        <f t="shared" si="23"/>
        <v>#N/A</v>
      </c>
      <c r="AF62" t="e">
        <f t="shared" si="24"/>
        <v>#N/A</v>
      </c>
    </row>
    <row r="63" spans="1:33">
      <c r="A63" t="s">
        <v>5</v>
      </c>
      <c r="B63" t="str">
        <f>IF(AND(G68="Handicap",G66&lt;5000),B61,IF(AND(G68="Handicap",G66&gt;5000),B58,IF(AND(G68="Non Handicap"),B56,"no selection")))</f>
        <v>no selection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22</v>
      </c>
      <c r="J63">
        <v>12</v>
      </c>
      <c r="K63" t="e">
        <f t="shared" si="5"/>
        <v>#NUM!</v>
      </c>
      <c r="L63" t="e">
        <f t="shared" si="6"/>
        <v>#NUM!</v>
      </c>
      <c r="M63" t="e">
        <f t="shared" si="7"/>
        <v>#NUM!</v>
      </c>
      <c r="N63" t="e">
        <f t="shared" si="8"/>
        <v>#NUM!</v>
      </c>
      <c r="O63" t="e">
        <f t="shared" si="9"/>
        <v>#NUM!</v>
      </c>
      <c r="P63" t="e">
        <f t="shared" si="10"/>
        <v>#NUM!</v>
      </c>
      <c r="Q63" t="e">
        <f t="shared" si="11"/>
        <v>#NUM!</v>
      </c>
      <c r="R63" t="e">
        <f t="shared" si="12"/>
        <v>#NUM!</v>
      </c>
      <c r="S63" t="str">
        <f t="shared" si="13"/>
        <v>Handicap</v>
      </c>
      <c r="V63" t="e">
        <f t="shared" si="14"/>
        <v>#N/A</v>
      </c>
      <c r="W63" t="e">
        <f t="shared" si="15"/>
        <v>#N/A</v>
      </c>
      <c r="X63" t="str">
        <f t="shared" si="28"/>
        <v/>
      </c>
      <c r="Y63" t="e">
        <f t="shared" si="17"/>
        <v>#N/A</v>
      </c>
      <c r="Z63" t="e">
        <f t="shared" si="18"/>
        <v>#N/A</v>
      </c>
      <c r="AA63" t="e">
        <f t="shared" si="19"/>
        <v>#N/A</v>
      </c>
      <c r="AB63" t="e">
        <f t="shared" si="20"/>
        <v>#N/A</v>
      </c>
      <c r="AC63" t="e">
        <f t="shared" si="21"/>
        <v>#N/A</v>
      </c>
      <c r="AD63" t="e">
        <f t="shared" si="22"/>
        <v>#N/A</v>
      </c>
      <c r="AE63" t="e">
        <f t="shared" si="23"/>
        <v>#N/A</v>
      </c>
      <c r="AF63" t="e">
        <f t="shared" si="24"/>
        <v>#N/A</v>
      </c>
    </row>
    <row r="64" spans="1:33">
      <c r="A64" t="s">
        <v>48</v>
      </c>
      <c r="B64" t="e">
        <f>INDEX(B53:B63,MODE(MATCH(B53:B63,B53:B63,0)))</f>
        <v>#NUM!</v>
      </c>
      <c r="C64" t="e">
        <f>INDEX(AF$2:AF$20,MATCH(B64,A$2:A$20,0))</f>
        <v>#NUM!</v>
      </c>
      <c r="D64">
        <v>1</v>
      </c>
      <c r="E64" t="e">
        <f>SUMIF(B53:B61, B64, G53:G61)</f>
        <v>#NUM!</v>
      </c>
      <c r="F64">
        <v>0</v>
      </c>
      <c r="G64">
        <f>K2</f>
        <v>0</v>
      </c>
      <c r="J64">
        <v>13</v>
      </c>
      <c r="K64" t="e">
        <f t="shared" si="5"/>
        <v>#NUM!</v>
      </c>
      <c r="L64" t="e">
        <f t="shared" si="6"/>
        <v>#NUM!</v>
      </c>
      <c r="M64" t="e">
        <f t="shared" si="7"/>
        <v>#NUM!</v>
      </c>
      <c r="N64" t="e">
        <f t="shared" si="8"/>
        <v>#NUM!</v>
      </c>
      <c r="O64" t="e">
        <f t="shared" si="9"/>
        <v>#NUM!</v>
      </c>
      <c r="P64" t="e">
        <f t="shared" si="10"/>
        <v>#NUM!</v>
      </c>
      <c r="Q64" t="e">
        <f t="shared" si="11"/>
        <v>#NUM!</v>
      </c>
      <c r="R64" t="e">
        <f t="shared" si="12"/>
        <v>#NUM!</v>
      </c>
      <c r="S64" t="str">
        <f t="shared" si="13"/>
        <v>Most Common</v>
      </c>
      <c r="V64" t="e">
        <f t="shared" si="14"/>
        <v>#N/A</v>
      </c>
      <c r="W64" t="e">
        <f t="shared" si="15"/>
        <v>#N/A</v>
      </c>
      <c r="X64" t="str">
        <f t="shared" si="28"/>
        <v/>
      </c>
      <c r="Y64" t="e">
        <f t="shared" si="17"/>
        <v>#N/A</v>
      </c>
      <c r="Z64" t="e">
        <f t="shared" si="18"/>
        <v>#N/A</v>
      </c>
      <c r="AA64" t="e">
        <f t="shared" si="19"/>
        <v>#N/A</v>
      </c>
      <c r="AB64" t="e">
        <f t="shared" si="20"/>
        <v>#N/A</v>
      </c>
      <c r="AC64" t="e">
        <f t="shared" si="21"/>
        <v>#N/A</v>
      </c>
      <c r="AD64" t="e">
        <f t="shared" si="22"/>
        <v>#N/A</v>
      </c>
      <c r="AE64" t="e">
        <f t="shared" si="23"/>
        <v>#N/A</v>
      </c>
      <c r="AF64" t="e">
        <f t="shared" si="24"/>
        <v>#N/A</v>
      </c>
    </row>
    <row r="65" spans="1:32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>
        <f>D2</f>
        <v>0</v>
      </c>
      <c r="H65" t="e">
        <f>LARGE(G58:G60, 1)</f>
        <v>#NUM!</v>
      </c>
      <c r="J65">
        <v>14</v>
      </c>
      <c r="K65" t="e">
        <f t="shared" si="5"/>
        <v>#NUM!</v>
      </c>
      <c r="L65" t="e">
        <f t="shared" si="6"/>
        <v>#NUM!</v>
      </c>
      <c r="M65" t="e">
        <f t="shared" si="7"/>
        <v>#NUM!</v>
      </c>
      <c r="N65" t="e">
        <f t="shared" si="8"/>
        <v>#NUM!</v>
      </c>
      <c r="O65" t="e">
        <f t="shared" si="9"/>
        <v>#NUM!</v>
      </c>
      <c r="P65" t="e">
        <f t="shared" si="10"/>
        <v>#NUM!</v>
      </c>
      <c r="Q65" t="e">
        <f t="shared" si="11"/>
        <v>#NUM!</v>
      </c>
      <c r="R65" t="e">
        <f t="shared" si="12"/>
        <v>#NUM!</v>
      </c>
      <c r="S65" t="str">
        <f t="shared" si="13"/>
        <v>Is top most suited?</v>
      </c>
      <c r="V65" t="e">
        <f t="shared" si="14"/>
        <v>#N/A</v>
      </c>
      <c r="W65" t="e">
        <f t="shared" si="15"/>
        <v>#N/A</v>
      </c>
      <c r="X65" t="str">
        <f t="shared" si="28"/>
        <v/>
      </c>
      <c r="Y65" t="e">
        <f t="shared" si="17"/>
        <v>#N/A</v>
      </c>
      <c r="Z65" t="e">
        <f t="shared" si="18"/>
        <v>#N/A</v>
      </c>
      <c r="AA65" t="e">
        <f t="shared" si="19"/>
        <v>#N/A</v>
      </c>
      <c r="AB65" t="e">
        <f t="shared" si="20"/>
        <v>#N/A</v>
      </c>
      <c r="AC65" t="e">
        <f t="shared" si="21"/>
        <v>#N/A</v>
      </c>
      <c r="AD65" t="e">
        <f t="shared" si="22"/>
        <v>#N/A</v>
      </c>
      <c r="AE65" t="e">
        <f t="shared" si="23"/>
        <v>#N/A</v>
      </c>
      <c r="AF65" t="e">
        <f t="shared" si="24"/>
        <v>#N/A</v>
      </c>
    </row>
    <row r="66" spans="1:32">
      <c r="A66" t="s">
        <v>50</v>
      </c>
      <c r="B66" t="e">
        <f>IF(AND(B53=B56,B56=B61),B53,"no selection")</f>
        <v>#NUM!</v>
      </c>
      <c r="C66" t="e">
        <f>INDEX(AF$2:AF$20,MATCH(B66,A$2:A$20,0))</f>
        <v>#NUM!</v>
      </c>
      <c r="D66">
        <v>1</v>
      </c>
      <c r="F66" t="e">
        <f>IF(B65=B66, F65+1, F65)</f>
        <v>#NUM!</v>
      </c>
      <c r="G66">
        <f>F2</f>
        <v>0</v>
      </c>
      <c r="H66" t="e">
        <f>LARGE(F53:F55, 1)</f>
        <v>#DIV/0!</v>
      </c>
      <c r="J66">
        <v>15</v>
      </c>
      <c r="K66" t="e">
        <f t="shared" si="5"/>
        <v>#NUM!</v>
      </c>
      <c r="L66" t="e">
        <f t="shared" si="6"/>
        <v>#NUM!</v>
      </c>
      <c r="M66" t="e">
        <f t="shared" si="7"/>
        <v>#NUM!</v>
      </c>
      <c r="N66" t="e">
        <f t="shared" si="8"/>
        <v>#NUM!</v>
      </c>
      <c r="O66" t="e">
        <f t="shared" si="9"/>
        <v>#NUM!</v>
      </c>
      <c r="P66" t="e">
        <f t="shared" si="10"/>
        <v>#NUM!</v>
      </c>
      <c r="Q66" t="e">
        <f t="shared" si="11"/>
        <v>#NUM!</v>
      </c>
      <c r="R66" t="e">
        <f t="shared" si="12"/>
        <v>#NUM!</v>
      </c>
      <c r="S66" t="str">
        <f t="shared" si="13"/>
        <v>Top = Suited = Form</v>
      </c>
      <c r="V66" t="e">
        <f t="shared" si="14"/>
        <v>#N/A</v>
      </c>
      <c r="W66" t="e">
        <f t="shared" si="15"/>
        <v>#N/A</v>
      </c>
      <c r="X66" t="str">
        <f t="shared" si="28"/>
        <v/>
      </c>
      <c r="Y66" t="e">
        <f t="shared" si="17"/>
        <v>#N/A</v>
      </c>
      <c r="Z66" t="e">
        <f t="shared" si="18"/>
        <v>#N/A</v>
      </c>
      <c r="AA66" t="e">
        <f t="shared" si="19"/>
        <v>#N/A</v>
      </c>
      <c r="AB66" t="e">
        <f t="shared" si="20"/>
        <v>#N/A</v>
      </c>
      <c r="AC66" t="e">
        <f t="shared" si="21"/>
        <v>#N/A</v>
      </c>
      <c r="AD66" t="e">
        <f t="shared" si="22"/>
        <v>#N/A</v>
      </c>
      <c r="AE66" t="e">
        <f t="shared" si="23"/>
        <v>#N/A</v>
      </c>
      <c r="AF66" t="e">
        <f t="shared" si="24"/>
        <v>#N/A</v>
      </c>
    </row>
    <row r="67" spans="1:32">
      <c r="A67" t="s">
        <v>67</v>
      </c>
      <c r="B67" t="e">
        <f>H67</f>
        <v>#DIV/0!</v>
      </c>
      <c r="F67" t="e">
        <f>IF(H63&lt;11, F66+1, F66)</f>
        <v>#NUM!</v>
      </c>
      <c r="G67">
        <f>G2</f>
        <v>0</v>
      </c>
      <c r="H67" t="e">
        <f>INDEX(B53:B55,MATCH(H66,F53:F55,0))</f>
        <v>#DIV/0!</v>
      </c>
      <c r="J67">
        <v>16</v>
      </c>
      <c r="K67" t="e">
        <f t="shared" si="5"/>
        <v>#NUM!</v>
      </c>
      <c r="L67" t="e">
        <f t="shared" si="6"/>
        <v>#NUM!</v>
      </c>
      <c r="M67" t="e">
        <f t="shared" si="7"/>
        <v>#NUM!</v>
      </c>
      <c r="N67" t="e">
        <f t="shared" si="8"/>
        <v>#NUM!</v>
      </c>
      <c r="O67" t="e">
        <f t="shared" si="9"/>
        <v>#NUM!</v>
      </c>
      <c r="P67" t="e">
        <f t="shared" si="10"/>
        <v>#NUM!</v>
      </c>
      <c r="Q67" t="e">
        <f t="shared" si="11"/>
        <v>#NUM!</v>
      </c>
      <c r="R67" t="e">
        <f t="shared" si="12"/>
        <v>#NUM!</v>
      </c>
      <c r="S67" t="str">
        <f t="shared" si="13"/>
        <v>Top 3 Confidence Pick</v>
      </c>
      <c r="V67" t="e">
        <f t="shared" si="14"/>
        <v>#N/A</v>
      </c>
      <c r="W67" t="e">
        <f t="shared" si="15"/>
        <v>#N/A</v>
      </c>
      <c r="X67" t="str">
        <f t="shared" si="28"/>
        <v/>
      </c>
      <c r="Y67" t="e">
        <f t="shared" si="17"/>
        <v>#N/A</v>
      </c>
      <c r="Z67" t="e">
        <f t="shared" si="18"/>
        <v>#N/A</v>
      </c>
      <c r="AA67" t="e">
        <f t="shared" si="19"/>
        <v>#N/A</v>
      </c>
      <c r="AB67" t="e">
        <f t="shared" si="20"/>
        <v>#N/A</v>
      </c>
      <c r="AC67" t="e">
        <f t="shared" si="21"/>
        <v>#N/A</v>
      </c>
      <c r="AD67" t="e">
        <f t="shared" si="22"/>
        <v>#N/A</v>
      </c>
      <c r="AE67" t="e">
        <f t="shared" si="23"/>
        <v>#N/A</v>
      </c>
      <c r="AF67" t="e">
        <f t="shared" si="24"/>
        <v>#N/A</v>
      </c>
    </row>
    <row r="68" spans="1:32">
      <c r="A68" t="e">
        <f>INDEX(B62:B67,MODE(MATCH(B62:B67,B62:B67,0)))</f>
        <v>#NUM!</v>
      </c>
      <c r="B68" t="e">
        <f>IF(ISNA(A68), B56, A68)</f>
        <v>#NUM!</v>
      </c>
      <c r="C68" t="e">
        <f>INDEX(AF$2:AF$20,MATCH(B68,A$2:A$20,0))</f>
        <v>#NUM!</v>
      </c>
      <c r="D68">
        <v>1</v>
      </c>
      <c r="F68" t="e">
        <f>IF(E70&gt;0.5, F67+1, F67)</f>
        <v>#NUM!</v>
      </c>
      <c r="G68">
        <f>I2</f>
        <v>0</v>
      </c>
      <c r="H68" t="e">
        <f>IF(G66&gt;10000, G70+1, G70)</f>
        <v>#NUM!</v>
      </c>
      <c r="J68">
        <v>17</v>
      </c>
      <c r="K68" t="e">
        <f t="shared" si="5"/>
        <v>#NUM!</v>
      </c>
      <c r="L68" t="e">
        <f t="shared" si="6"/>
        <v>#NUM!</v>
      </c>
      <c r="M68" t="e">
        <f t="shared" si="7"/>
        <v>#NUM!</v>
      </c>
      <c r="N68" t="e">
        <f t="shared" si="8"/>
        <v>#NUM!</v>
      </c>
      <c r="O68" t="e">
        <f t="shared" si="9"/>
        <v>#NUM!</v>
      </c>
      <c r="P68" t="e">
        <f t="shared" si="10"/>
        <v>#NUM!</v>
      </c>
      <c r="Q68" t="e">
        <f t="shared" si="11"/>
        <v>#NUM!</v>
      </c>
      <c r="R68" t="e">
        <f t="shared" si="12"/>
        <v>#NUM!</v>
      </c>
      <c r="S68">
        <f t="shared" si="13"/>
        <v>0</v>
      </c>
      <c r="V68" t="e">
        <f t="shared" si="14"/>
        <v>#N/A</v>
      </c>
      <c r="W68" t="e">
        <f t="shared" si="15"/>
        <v>#N/A</v>
      </c>
      <c r="X68" t="str">
        <f t="shared" si="28"/>
        <v/>
      </c>
      <c r="Y68" t="e">
        <f t="shared" si="17"/>
        <v>#N/A</v>
      </c>
      <c r="Z68" t="e">
        <f t="shared" si="18"/>
        <v>#N/A</v>
      </c>
      <c r="AA68" t="e">
        <f t="shared" si="19"/>
        <v>#N/A</v>
      </c>
      <c r="AB68" t="e">
        <f t="shared" si="20"/>
        <v>#N/A</v>
      </c>
      <c r="AC68" t="e">
        <f t="shared" si="21"/>
        <v>#N/A</v>
      </c>
      <c r="AD68" t="e">
        <f t="shared" si="22"/>
        <v>#N/A</v>
      </c>
      <c r="AE68" t="e">
        <f t="shared" si="23"/>
        <v>#N/A</v>
      </c>
      <c r="AF68" t="e">
        <f t="shared" si="24"/>
        <v>#N/A</v>
      </c>
    </row>
    <row r="69" spans="1:32">
      <c r="A69" t="s">
        <v>51</v>
      </c>
      <c r="B69" t="e">
        <f>IF(OR(ISNA(B68), B68="no selection"), B64, B68)</f>
        <v>#NUM!</v>
      </c>
      <c r="C69" t="e">
        <f>INDEX(AF$2:AF$20,MATCH(B69,A$2:A$20,0))</f>
        <v>#NUM!</v>
      </c>
      <c r="D69">
        <v>1</v>
      </c>
      <c r="F69" t="e">
        <f>IF(E70&gt;1, F68+1, F68)</f>
        <v>#NUM!</v>
      </c>
      <c r="G69" t="e">
        <f>IF(G66&lt;5000, F70-1, F70)</f>
        <v>#NUM!</v>
      </c>
      <c r="J69">
        <v>18</v>
      </c>
      <c r="K69" t="e">
        <f t="shared" si="5"/>
        <v>#NUM!</v>
      </c>
      <c r="L69" t="e">
        <f t="shared" si="6"/>
        <v>#NUM!</v>
      </c>
      <c r="M69" t="e">
        <f t="shared" si="7"/>
        <v>#NUM!</v>
      </c>
      <c r="N69" t="e">
        <f t="shared" si="8"/>
        <v>#NUM!</v>
      </c>
      <c r="O69" t="e">
        <f t="shared" si="9"/>
        <v>#NUM!</v>
      </c>
      <c r="P69" t="e">
        <f t="shared" si="10"/>
        <v>#NUM!</v>
      </c>
      <c r="Q69" t="e">
        <f t="shared" si="11"/>
        <v>#NUM!</v>
      </c>
      <c r="R69" t="e">
        <f t="shared" si="12"/>
        <v>#NUM!</v>
      </c>
      <c r="S69" t="str">
        <f t="shared" si="13"/>
        <v>RTH Selection</v>
      </c>
      <c r="V69" t="e">
        <f t="shared" si="14"/>
        <v>#N/A</v>
      </c>
      <c r="W69" t="e">
        <f t="shared" si="15"/>
        <v>#N/A</v>
      </c>
      <c r="X69" t="str">
        <f t="shared" si="28"/>
        <v/>
      </c>
      <c r="Y69" t="e">
        <f t="shared" si="17"/>
        <v>#N/A</v>
      </c>
      <c r="Z69" t="e">
        <f t="shared" si="18"/>
        <v>#N/A</v>
      </c>
      <c r="AA69" t="e">
        <f t="shared" si="19"/>
        <v>#N/A</v>
      </c>
      <c r="AB69" t="e">
        <f t="shared" si="20"/>
        <v>#N/A</v>
      </c>
      <c r="AC69" t="e">
        <f t="shared" si="21"/>
        <v>#N/A</v>
      </c>
      <c r="AD69" t="e">
        <f t="shared" si="22"/>
        <v>#N/A</v>
      </c>
      <c r="AE69" t="e">
        <f t="shared" si="23"/>
        <v>#N/A</v>
      </c>
      <c r="AF69" t="e">
        <f t="shared" si="24"/>
        <v>#N/A</v>
      </c>
    </row>
    <row r="70" spans="1:32">
      <c r="A70" t="s">
        <v>62</v>
      </c>
      <c r="B70" t="e">
        <f>IF(B69=FALSE, B53, B69)</f>
        <v>#NUM!</v>
      </c>
      <c r="C70" t="e">
        <f>INDEX(AF$2:AF$20,MATCH(B70,A$2:A$20,0))</f>
        <v>#NUM!</v>
      </c>
      <c r="D70">
        <v>1</v>
      </c>
      <c r="E70" t="e">
        <f>SUMIF(B53:B61, B70, G53:G61)</f>
        <v>#NUM!</v>
      </c>
      <c r="F70" t="e">
        <f>IF(E70&gt;1.5, F69+1, F69)</f>
        <v>#NUM!</v>
      </c>
      <c r="G70" t="e">
        <f>IF(H63&gt;15, G69-1, G69)</f>
        <v>#NUM!</v>
      </c>
      <c r="H70" t="e">
        <f>IF(H68=0,"*",IF(H68=1,"*",IF(H68=2,"**",IF(H68=3,"***",IF(H68=4,"****",IF(H68&gt;=5,"*****","*"))))))</f>
        <v>#NUM!</v>
      </c>
      <c r="J70">
        <v>19</v>
      </c>
      <c r="K70" t="e">
        <f t="shared" si="5"/>
        <v>#NUM!</v>
      </c>
      <c r="L70" t="e">
        <f t="shared" si="6"/>
        <v>#NUM!</v>
      </c>
      <c r="M70" t="e">
        <f t="shared" si="7"/>
        <v>#NUM!</v>
      </c>
      <c r="N70" t="e">
        <f t="shared" si="8"/>
        <v>#NUM!</v>
      </c>
      <c r="O70" t="e">
        <f t="shared" si="9"/>
        <v>#NUM!</v>
      </c>
      <c r="P70" t="e">
        <f t="shared" si="10"/>
        <v>#NUM!</v>
      </c>
      <c r="Q70" t="e">
        <f t="shared" si="11"/>
        <v>#NUM!</v>
      </c>
      <c r="R70" t="e">
        <f t="shared" si="12"/>
        <v>#NUM!</v>
      </c>
      <c r="S70" t="str">
        <f t="shared" si="13"/>
        <v>RTH Selection2</v>
      </c>
      <c r="V70" t="e">
        <f t="shared" si="14"/>
        <v>#N/A</v>
      </c>
      <c r="W70" t="e">
        <f t="shared" si="15"/>
        <v>#N/A</v>
      </c>
      <c r="X70" t="str">
        <f t="shared" si="28"/>
        <v/>
      </c>
      <c r="Y70" t="e">
        <f t="shared" si="17"/>
        <v>#N/A</v>
      </c>
      <c r="Z70" t="e">
        <f t="shared" si="18"/>
        <v>#N/A</v>
      </c>
      <c r="AA70" t="e">
        <f t="shared" si="19"/>
        <v>#N/A</v>
      </c>
      <c r="AB70" t="e">
        <f t="shared" si="20"/>
        <v>#N/A</v>
      </c>
      <c r="AC70" t="e">
        <f t="shared" si="21"/>
        <v>#N/A</v>
      </c>
      <c r="AD70" t="e">
        <f t="shared" si="22"/>
        <v>#N/A</v>
      </c>
      <c r="AE70" t="e">
        <f t="shared" si="23"/>
        <v>#N/A</v>
      </c>
      <c r="AF70" t="e">
        <f t="shared" si="24"/>
        <v>#N/A</v>
      </c>
    </row>
    <row r="71" spans="1:32">
      <c r="B71" s="23" t="s">
        <v>94</v>
      </c>
      <c r="C71" s="23" t="s">
        <v>95</v>
      </c>
      <c r="D71" s="23" t="s">
        <v>96</v>
      </c>
      <c r="E71" s="23" t="s">
        <v>34</v>
      </c>
      <c r="F71" s="23" t="s">
        <v>97</v>
      </c>
      <c r="J71">
        <v>20</v>
      </c>
      <c r="K71" t="e">
        <f t="shared" si="5"/>
        <v>#NUM!</v>
      </c>
      <c r="L71" t="e">
        <f t="shared" si="6"/>
        <v>#NUM!</v>
      </c>
      <c r="M71" t="e">
        <f t="shared" si="7"/>
        <v>#NUM!</v>
      </c>
      <c r="N71" t="e">
        <f t="shared" si="8"/>
        <v>#NUM!</v>
      </c>
      <c r="O71" t="e">
        <f t="shared" si="9"/>
        <v>#NUM!</v>
      </c>
      <c r="P71" t="e">
        <f t="shared" si="10"/>
        <v>#NUM!</v>
      </c>
      <c r="Q71" t="e">
        <f t="shared" si="11"/>
        <v>#NUM!</v>
      </c>
      <c r="R71" t="e">
        <f t="shared" si="12"/>
        <v>#NUM!</v>
      </c>
      <c r="S71">
        <f t="shared" si="13"/>
        <v>0</v>
      </c>
      <c r="V71" t="e">
        <f t="shared" si="14"/>
        <v>#N/A</v>
      </c>
      <c r="W71" t="e">
        <f t="shared" si="15"/>
        <v>#N/A</v>
      </c>
      <c r="X71" t="str">
        <f t="shared" si="28"/>
        <v/>
      </c>
      <c r="Y71" t="e">
        <f t="shared" si="17"/>
        <v>#N/A</v>
      </c>
      <c r="Z71" t="e">
        <f t="shared" si="18"/>
        <v>#N/A</v>
      </c>
      <c r="AA71" t="e">
        <f t="shared" si="19"/>
        <v>#N/A</v>
      </c>
      <c r="AB71" t="e">
        <f t="shared" si="20"/>
        <v>#N/A</v>
      </c>
      <c r="AC71" t="e">
        <f t="shared" si="21"/>
        <v>#N/A</v>
      </c>
      <c r="AD71" t="e">
        <f t="shared" si="22"/>
        <v>#N/A</v>
      </c>
      <c r="AE71" t="e">
        <f t="shared" si="23"/>
        <v>#N/A</v>
      </c>
      <c r="AF71" t="e">
        <f t="shared" si="24"/>
        <v>#N/A</v>
      </c>
    </row>
    <row r="72" spans="1:32">
      <c r="A72" t="s">
        <v>98</v>
      </c>
      <c r="B72">
        <f>B53</f>
        <v>0</v>
      </c>
      <c r="C72">
        <f>C53</f>
        <v>0</v>
      </c>
      <c r="D72" t="e">
        <f>(1/C72)*(C72-C73)</f>
        <v>#DIV/0!</v>
      </c>
      <c r="E72">
        <f>H53</f>
        <v>0</v>
      </c>
      <c r="F72">
        <f>(E72*10)-10</f>
        <v>-10</v>
      </c>
      <c r="J72">
        <v>21</v>
      </c>
      <c r="K72" t="e">
        <f t="shared" si="5"/>
        <v>#NUM!</v>
      </c>
      <c r="L72" t="e">
        <f t="shared" si="6"/>
        <v>#NUM!</v>
      </c>
      <c r="M72" t="e">
        <f t="shared" si="7"/>
        <v>#NUM!</v>
      </c>
      <c r="N72" t="e">
        <f t="shared" si="8"/>
        <v>#NUM!</v>
      </c>
      <c r="O72" t="e">
        <f t="shared" si="9"/>
        <v>#NUM!</v>
      </c>
      <c r="P72" t="e">
        <f t="shared" si="10"/>
        <v>#NUM!</v>
      </c>
      <c r="Q72" t="e">
        <f t="shared" si="11"/>
        <v>#NUM!</v>
      </c>
      <c r="R72" t="e">
        <f t="shared" si="12"/>
        <v>#NUM!</v>
      </c>
      <c r="S72" t="str">
        <f t="shared" si="13"/>
        <v>Dutch 1</v>
      </c>
      <c r="V72" t="e">
        <f t="shared" si="14"/>
        <v>#N/A</v>
      </c>
      <c r="W72" t="e">
        <f t="shared" si="15"/>
        <v>#N/A</v>
      </c>
      <c r="X72" t="str">
        <f t="shared" si="28"/>
        <v/>
      </c>
      <c r="Y72" t="e">
        <f t="shared" si="17"/>
        <v>#N/A</v>
      </c>
      <c r="Z72" t="e">
        <f t="shared" si="18"/>
        <v>#N/A</v>
      </c>
      <c r="AA72" t="e">
        <f t="shared" si="19"/>
        <v>#N/A</v>
      </c>
      <c r="AB72" t="e">
        <f t="shared" si="20"/>
        <v>#N/A</v>
      </c>
      <c r="AC72" t="e">
        <f t="shared" si="21"/>
        <v>#N/A</v>
      </c>
      <c r="AD72" t="e">
        <f t="shared" si="22"/>
        <v>#N/A</v>
      </c>
      <c r="AE72" t="e">
        <f t="shared" si="23"/>
        <v>#N/A</v>
      </c>
      <c r="AF72" t="e">
        <f t="shared" si="24"/>
        <v>#N/A</v>
      </c>
    </row>
    <row r="73" spans="1:32">
      <c r="A73" t="s">
        <v>99</v>
      </c>
      <c r="B73" t="str">
        <f t="shared" ref="B73:C74" si="29">B54</f>
        <v>Top-rated</v>
      </c>
      <c r="C73">
        <f t="shared" si="29"/>
        <v>0</v>
      </c>
      <c r="D73" t="e">
        <f>(1/C73)*(C73-C74)</f>
        <v>#DIV/0!</v>
      </c>
      <c r="E73">
        <f t="shared" ref="E73:E74" si="30">H54</f>
        <v>0</v>
      </c>
      <c r="F73">
        <f>(E73*10)-10</f>
        <v>-10</v>
      </c>
      <c r="J73">
        <v>22</v>
      </c>
      <c r="K73" t="e">
        <f t="shared" si="5"/>
        <v>#NUM!</v>
      </c>
      <c r="L73" t="e">
        <f t="shared" si="6"/>
        <v>#NUM!</v>
      </c>
      <c r="M73" t="e">
        <f t="shared" si="7"/>
        <v>#NUM!</v>
      </c>
      <c r="N73" t="e">
        <f t="shared" si="8"/>
        <v>#NUM!</v>
      </c>
      <c r="O73" t="e">
        <f t="shared" si="9"/>
        <v>#NUM!</v>
      </c>
      <c r="P73" t="e">
        <f t="shared" si="10"/>
        <v>#NUM!</v>
      </c>
      <c r="Q73" t="e">
        <f t="shared" si="11"/>
        <v>#NUM!</v>
      </c>
      <c r="R73" t="e">
        <f t="shared" si="12"/>
        <v>#NUM!</v>
      </c>
      <c r="S73" t="str">
        <f t="shared" si="13"/>
        <v>Dutch 2</v>
      </c>
      <c r="V73" t="e">
        <f t="shared" si="14"/>
        <v>#N/A</v>
      </c>
      <c r="W73" t="e">
        <f t="shared" si="15"/>
        <v>#N/A</v>
      </c>
      <c r="X73" t="str">
        <f t="shared" si="28"/>
        <v/>
      </c>
      <c r="Y73" t="e">
        <f t="shared" si="17"/>
        <v>#N/A</v>
      </c>
      <c r="Z73" t="e">
        <f t="shared" si="18"/>
        <v>#N/A</v>
      </c>
      <c r="AA73" t="e">
        <f t="shared" si="19"/>
        <v>#N/A</v>
      </c>
      <c r="AB73" t="e">
        <f t="shared" si="20"/>
        <v>#N/A</v>
      </c>
      <c r="AC73" t="e">
        <f t="shared" si="21"/>
        <v>#N/A</v>
      </c>
      <c r="AD73" t="e">
        <f t="shared" si="22"/>
        <v>#N/A</v>
      </c>
      <c r="AE73" t="e">
        <f t="shared" si="23"/>
        <v>#N/A</v>
      </c>
      <c r="AF73" t="e">
        <f t="shared" si="24"/>
        <v>#N/A</v>
      </c>
    </row>
    <row r="74" spans="1:32">
      <c r="A74" t="s">
        <v>100</v>
      </c>
      <c r="B74" t="str">
        <f t="shared" si="29"/>
        <v>2nd rated</v>
      </c>
      <c r="C74">
        <f t="shared" si="29"/>
        <v>0</v>
      </c>
      <c r="E74">
        <f t="shared" si="30"/>
        <v>0</v>
      </c>
      <c r="J74">
        <v>23</v>
      </c>
      <c r="K74" t="e">
        <f t="shared" si="5"/>
        <v>#NUM!</v>
      </c>
      <c r="L74" t="e">
        <f t="shared" si="6"/>
        <v>#NUM!</v>
      </c>
      <c r="M74" t="e">
        <f t="shared" si="7"/>
        <v>#NUM!</v>
      </c>
      <c r="N74" t="e">
        <f t="shared" si="8"/>
        <v>#NUM!</v>
      </c>
      <c r="O74" t="e">
        <f t="shared" si="9"/>
        <v>#NUM!</v>
      </c>
      <c r="P74" t="e">
        <f t="shared" si="10"/>
        <v>#NUM!</v>
      </c>
      <c r="Q74" t="e">
        <f t="shared" si="11"/>
        <v>#NUM!</v>
      </c>
      <c r="R74" t="e">
        <f t="shared" si="12"/>
        <v>#NUM!</v>
      </c>
      <c r="S74" t="str">
        <f t="shared" si="13"/>
        <v>Comparative 3</v>
      </c>
      <c r="V74" t="e">
        <f t="shared" si="14"/>
        <v>#N/A</v>
      </c>
      <c r="W74" t="e">
        <f t="shared" si="15"/>
        <v>#N/A</v>
      </c>
      <c r="X74" t="str">
        <f t="shared" si="28"/>
        <v/>
      </c>
      <c r="Y74" t="e">
        <f t="shared" si="17"/>
        <v>#N/A</v>
      </c>
      <c r="Z74" t="e">
        <f t="shared" si="18"/>
        <v>#N/A</v>
      </c>
      <c r="AA74" t="e">
        <f t="shared" si="19"/>
        <v>#N/A</v>
      </c>
      <c r="AB74" t="e">
        <f t="shared" si="20"/>
        <v>#N/A</v>
      </c>
      <c r="AC74" t="e">
        <f t="shared" si="21"/>
        <v>#N/A</v>
      </c>
      <c r="AD74" t="e">
        <f t="shared" si="22"/>
        <v>#N/A</v>
      </c>
      <c r="AE74" t="e">
        <f t="shared" si="23"/>
        <v>#N/A</v>
      </c>
      <c r="AF74" t="e">
        <f t="shared" si="24"/>
        <v>#N/A</v>
      </c>
    </row>
    <row r="75" spans="1:32">
      <c r="A75" t="s">
        <v>101</v>
      </c>
      <c r="B75" t="e">
        <f>IF(AND(G68="Non Handicap",H63&gt;=7,H63&lt;=12,D73&gt;0.1,F72&gt;5,F73&gt;5),B72,"")</f>
        <v>#DIV/0!</v>
      </c>
      <c r="J75">
        <v>24</v>
      </c>
      <c r="K75" t="e">
        <f t="shared" si="5"/>
        <v>#NUM!</v>
      </c>
      <c r="L75" t="e">
        <f t="shared" si="6"/>
        <v>#NUM!</v>
      </c>
      <c r="M75" t="e">
        <f t="shared" si="7"/>
        <v>#NUM!</v>
      </c>
      <c r="N75" t="e">
        <f t="shared" si="8"/>
        <v>#NUM!</v>
      </c>
      <c r="O75" t="e">
        <f t="shared" si="9"/>
        <v>#NUM!</v>
      </c>
      <c r="P75" t="e">
        <f t="shared" si="10"/>
        <v>#NUM!</v>
      </c>
      <c r="Q75" t="e">
        <f t="shared" si="11"/>
        <v>#NUM!</v>
      </c>
      <c r="R75" t="e">
        <f t="shared" si="12"/>
        <v>#NUM!</v>
      </c>
      <c r="S75" t="str">
        <f t="shared" si="13"/>
        <v>Dutch 1 pick</v>
      </c>
      <c r="V75" t="e">
        <f t="shared" si="14"/>
        <v>#N/A</v>
      </c>
      <c r="W75" t="e">
        <f t="shared" si="15"/>
        <v>#N/A</v>
      </c>
      <c r="X75" t="str">
        <f t="shared" si="28"/>
        <v/>
      </c>
      <c r="Y75" t="e">
        <f t="shared" si="17"/>
        <v>#N/A</v>
      </c>
      <c r="Z75" t="e">
        <f t="shared" si="18"/>
        <v>#N/A</v>
      </c>
      <c r="AA75" t="e">
        <f t="shared" si="19"/>
        <v>#N/A</v>
      </c>
      <c r="AB75" t="e">
        <f t="shared" si="20"/>
        <v>#N/A</v>
      </c>
      <c r="AC75" t="e">
        <f t="shared" si="21"/>
        <v>#N/A</v>
      </c>
      <c r="AD75" t="e">
        <f t="shared" si="22"/>
        <v>#N/A</v>
      </c>
      <c r="AE75" t="e">
        <f t="shared" si="23"/>
        <v>#N/A</v>
      </c>
      <c r="AF75" t="e">
        <f t="shared" si="24"/>
        <v>#N/A</v>
      </c>
    </row>
    <row r="76" spans="1:32">
      <c r="A76" t="s">
        <v>102</v>
      </c>
      <c r="B76" t="e">
        <f>IF(AND(G68="Non Handicap",H63&gt;=7,H63&lt;=12,D73&gt;0.1,F72&gt;5,F73&gt;5),B73,"")</f>
        <v>#DIV/0!</v>
      </c>
      <c r="J76">
        <v>25</v>
      </c>
      <c r="K76" t="e">
        <f t="shared" si="5"/>
        <v>#NUM!</v>
      </c>
      <c r="L76" t="e">
        <f t="shared" si="6"/>
        <v>#NUM!</v>
      </c>
      <c r="M76" t="e">
        <f t="shared" si="7"/>
        <v>#NUM!</v>
      </c>
      <c r="N76" t="e">
        <f t="shared" si="8"/>
        <v>#NUM!</v>
      </c>
      <c r="O76" t="e">
        <f t="shared" si="9"/>
        <v>#NUM!</v>
      </c>
      <c r="P76" t="e">
        <f t="shared" si="10"/>
        <v>#NUM!</v>
      </c>
      <c r="Q76" t="e">
        <f t="shared" si="11"/>
        <v>#NUM!</v>
      </c>
      <c r="R76" t="e">
        <f t="shared" si="12"/>
        <v>#NUM!</v>
      </c>
      <c r="S76" t="str">
        <f t="shared" si="13"/>
        <v>Dutch 2 pick</v>
      </c>
      <c r="V76" t="e">
        <f t="shared" si="14"/>
        <v>#N/A</v>
      </c>
      <c r="W76" t="e">
        <f t="shared" si="15"/>
        <v>#N/A</v>
      </c>
      <c r="X76" t="str">
        <f t="shared" si="28"/>
        <v/>
      </c>
      <c r="Y76" t="e">
        <f t="shared" si="17"/>
        <v>#N/A</v>
      </c>
      <c r="Z76" t="e">
        <f t="shared" si="18"/>
        <v>#N/A</v>
      </c>
      <c r="AA76" t="e">
        <f t="shared" si="19"/>
        <v>#N/A</v>
      </c>
      <c r="AB76" t="e">
        <f t="shared" si="20"/>
        <v>#N/A</v>
      </c>
      <c r="AC76" t="e">
        <f t="shared" si="21"/>
        <v>#N/A</v>
      </c>
      <c r="AD76" t="e">
        <f t="shared" si="22"/>
        <v>#N/A</v>
      </c>
      <c r="AE76" t="e">
        <f t="shared" si="23"/>
        <v>#N/A</v>
      </c>
      <c r="AF76" t="e">
        <f t="shared" si="24"/>
        <v>#N/A</v>
      </c>
    </row>
    <row r="77" spans="1:32">
      <c r="A77" t="s">
        <v>105</v>
      </c>
      <c r="B77" t="e">
        <f>SMALL(AF2:AF50, 1)</f>
        <v>#NUM!</v>
      </c>
      <c r="C77" t="e">
        <f>SMALL(AF2:AF50, 1)</f>
        <v>#NUM!</v>
      </c>
      <c r="D77" t="e">
        <f>IF(G77&lt;=3, "YES", "NO")</f>
        <v>#NUM!</v>
      </c>
      <c r="E77" t="e">
        <f>IF(C77=0,SMALL(AF2:AF49,2), C77)</f>
        <v>#NUM!</v>
      </c>
      <c r="F77" t="e">
        <f>IF(E77=0, SMALL(AF2:AF49, 3), E77)</f>
        <v>#NUM!</v>
      </c>
      <c r="G77" t="e">
        <f>IF(F77=0, SMALL(AF2:AF49, 4), F77)</f>
        <v>#NUM!</v>
      </c>
      <c r="H77" t="e">
        <f>INDEX(A2:A50, MATCH(G77, AF2:AF50, 0))</f>
        <v>#NUM!</v>
      </c>
      <c r="J77">
        <v>26</v>
      </c>
      <c r="K77" t="e">
        <f t="shared" si="5"/>
        <v>#NUM!</v>
      </c>
      <c r="L77" t="e">
        <f t="shared" si="6"/>
        <v>#NUM!</v>
      </c>
      <c r="M77" t="e">
        <f t="shared" si="7"/>
        <v>#NUM!</v>
      </c>
      <c r="N77" t="e">
        <f t="shared" si="8"/>
        <v>#NUM!</v>
      </c>
      <c r="O77" t="e">
        <f t="shared" si="9"/>
        <v>#NUM!</v>
      </c>
      <c r="P77" t="e">
        <f t="shared" si="10"/>
        <v>#NUM!</v>
      </c>
      <c r="Q77" t="e">
        <f t="shared" si="11"/>
        <v>#NUM!</v>
      </c>
      <c r="R77" t="e">
        <f t="shared" si="12"/>
        <v>#NUM!</v>
      </c>
      <c r="S77">
        <f t="shared" si="13"/>
        <v>0</v>
      </c>
      <c r="V77" t="e">
        <f t="shared" si="14"/>
        <v>#N/A</v>
      </c>
      <c r="W77" t="e">
        <f t="shared" si="15"/>
        <v>#N/A</v>
      </c>
      <c r="X77" t="str">
        <f t="shared" si="28"/>
        <v/>
      </c>
      <c r="Y77" t="e">
        <f t="shared" si="17"/>
        <v>#N/A</v>
      </c>
      <c r="Z77" t="e">
        <f t="shared" si="18"/>
        <v>#N/A</v>
      </c>
      <c r="AA77" t="e">
        <f t="shared" si="19"/>
        <v>#N/A</v>
      </c>
      <c r="AB77" t="e">
        <f t="shared" si="20"/>
        <v>#N/A</v>
      </c>
      <c r="AC77" t="e">
        <f t="shared" si="21"/>
        <v>#N/A</v>
      </c>
      <c r="AD77" t="e">
        <f t="shared" si="22"/>
        <v>#N/A</v>
      </c>
      <c r="AE77" t="e">
        <f t="shared" si="23"/>
        <v>#N/A</v>
      </c>
      <c r="AF77" t="e">
        <f t="shared" si="24"/>
        <v>#N/A</v>
      </c>
    </row>
    <row r="78" spans="1:32">
      <c r="A78" t="s">
        <v>106</v>
      </c>
      <c r="B78" t="e">
        <f>INDEX(AE2:AE50, MATCH(H77, A2:A50, 0))</f>
        <v>#NUM!</v>
      </c>
      <c r="C78" t="e">
        <f>(B79-B78)+0.01</f>
        <v>#NUM!</v>
      </c>
      <c r="J78">
        <v>27</v>
      </c>
      <c r="K78" t="e">
        <f t="shared" si="5"/>
        <v>#NUM!</v>
      </c>
      <c r="L78" t="e">
        <f t="shared" si="6"/>
        <v>#NUM!</v>
      </c>
      <c r="M78" t="e">
        <f t="shared" si="7"/>
        <v>#NUM!</v>
      </c>
      <c r="N78" t="e">
        <f t="shared" si="8"/>
        <v>#NUM!</v>
      </c>
      <c r="O78" t="e">
        <f t="shared" si="9"/>
        <v>#NUM!</v>
      </c>
      <c r="P78" t="e">
        <f t="shared" si="10"/>
        <v>#NUM!</v>
      </c>
      <c r="Q78" t="e">
        <f t="shared" si="11"/>
        <v>#NUM!</v>
      </c>
      <c r="R78" t="e">
        <f t="shared" si="12"/>
        <v>#NUM!</v>
      </c>
      <c r="S78">
        <f t="shared" si="13"/>
        <v>0</v>
      </c>
      <c r="V78" t="e">
        <f t="shared" si="14"/>
        <v>#N/A</v>
      </c>
      <c r="W78" t="e">
        <f t="shared" si="15"/>
        <v>#N/A</v>
      </c>
      <c r="X78" t="str">
        <f t="shared" si="28"/>
        <v/>
      </c>
      <c r="Y78" t="e">
        <f t="shared" si="17"/>
        <v>#N/A</v>
      </c>
      <c r="Z78" t="e">
        <f t="shared" si="18"/>
        <v>#N/A</v>
      </c>
      <c r="AA78" t="e">
        <f t="shared" si="19"/>
        <v>#N/A</v>
      </c>
      <c r="AB78" t="e">
        <f t="shared" si="20"/>
        <v>#N/A</v>
      </c>
      <c r="AC78" t="e">
        <f t="shared" si="21"/>
        <v>#N/A</v>
      </c>
      <c r="AD78" t="e">
        <f t="shared" si="22"/>
        <v>#N/A</v>
      </c>
      <c r="AE78" t="e">
        <f t="shared" si="23"/>
        <v>#N/A</v>
      </c>
      <c r="AF78" t="e">
        <f t="shared" si="24"/>
        <v>#N/A</v>
      </c>
    </row>
    <row r="79" spans="1:32">
      <c r="A79" t="s">
        <v>107</v>
      </c>
      <c r="B79" t="e">
        <f>LARGE(AE2:AE50, 1)</f>
        <v>#NUM!</v>
      </c>
      <c r="C79" t="e">
        <f>C78/B79</f>
        <v>#NUM!</v>
      </c>
      <c r="D79" t="e">
        <f>IF(C79&gt;=0.15, "YES", "NO")</f>
        <v>#NUM!</v>
      </c>
      <c r="G79" t="e">
        <f>IF(D79="YES",CONCATENATE("PLUS: "&amp;H77&amp;" is "&amp;ROUND(C79*100,2)&amp;"% behind top-rated "&amp;H79&amp;". "),CONCATENATE("NEGATIVE: "&amp;H77&amp;" is highly rated."))</f>
        <v>#NUM!</v>
      </c>
      <c r="H79" t="e">
        <f>INDEX(A2:A50, MATCH(B79, AE2:AE50, 0))</f>
        <v>#NUM!</v>
      </c>
      <c r="J79">
        <v>28</v>
      </c>
      <c r="K79" t="e">
        <f t="shared" si="5"/>
        <v>#NUM!</v>
      </c>
      <c r="L79" t="e">
        <f t="shared" si="6"/>
        <v>#NUM!</v>
      </c>
      <c r="M79" t="e">
        <f t="shared" si="7"/>
        <v>#NUM!</v>
      </c>
      <c r="N79" t="e">
        <f t="shared" si="8"/>
        <v>#NUM!</v>
      </c>
      <c r="O79" t="e">
        <f t="shared" si="9"/>
        <v>#NUM!</v>
      </c>
      <c r="P79" t="e">
        <f t="shared" si="10"/>
        <v>#NUM!</v>
      </c>
      <c r="Q79" t="e">
        <f t="shared" si="11"/>
        <v>#NUM!</v>
      </c>
      <c r="R79" t="e">
        <f t="shared" si="12"/>
        <v>#NUM!</v>
      </c>
      <c r="S79">
        <f t="shared" si="13"/>
        <v>0</v>
      </c>
      <c r="V79" t="e">
        <f t="shared" si="14"/>
        <v>#N/A</v>
      </c>
      <c r="W79" t="e">
        <f t="shared" si="15"/>
        <v>#N/A</v>
      </c>
      <c r="X79" t="str">
        <f t="shared" si="28"/>
        <v/>
      </c>
      <c r="Y79" t="e">
        <f t="shared" si="17"/>
        <v>#N/A</v>
      </c>
      <c r="Z79" t="e">
        <f t="shared" si="18"/>
        <v>#N/A</v>
      </c>
      <c r="AA79" t="e">
        <f t="shared" si="19"/>
        <v>#N/A</v>
      </c>
      <c r="AB79" t="e">
        <f t="shared" si="20"/>
        <v>#N/A</v>
      </c>
      <c r="AC79" t="e">
        <f t="shared" si="21"/>
        <v>#N/A</v>
      </c>
      <c r="AD79" t="e">
        <f t="shared" si="22"/>
        <v>#N/A</v>
      </c>
      <c r="AE79" t="e">
        <f t="shared" si="23"/>
        <v>#N/A</v>
      </c>
      <c r="AF79" t="e">
        <f t="shared" si="24"/>
        <v>#N/A</v>
      </c>
    </row>
    <row r="80" spans="1:32">
      <c r="A80" t="s">
        <v>108</v>
      </c>
      <c r="B80" t="e">
        <f>INDEX(W2:W50,MATCH(H77,A2:A50,0))</f>
        <v>#NUM!</v>
      </c>
      <c r="C80" t="e">
        <f>(B81-B80)+0.01</f>
        <v>#NUM!</v>
      </c>
      <c r="D80">
        <f>D2</f>
        <v>0</v>
      </c>
      <c r="J80">
        <v>29</v>
      </c>
      <c r="K80" t="e">
        <f t="shared" si="5"/>
        <v>#NUM!</v>
      </c>
      <c r="L80" t="e">
        <f t="shared" si="6"/>
        <v>#NUM!</v>
      </c>
      <c r="M80" t="e">
        <f t="shared" si="7"/>
        <v>#NUM!</v>
      </c>
      <c r="N80" t="e">
        <f t="shared" si="8"/>
        <v>#NUM!</v>
      </c>
      <c r="O80" t="e">
        <f t="shared" si="9"/>
        <v>#NUM!</v>
      </c>
      <c r="P80" t="e">
        <f t="shared" si="10"/>
        <v>#NUM!</v>
      </c>
      <c r="Q80" t="e">
        <f t="shared" si="11"/>
        <v>#NUM!</v>
      </c>
      <c r="R80" t="e">
        <f t="shared" si="12"/>
        <v>#NUM!</v>
      </c>
      <c r="S80">
        <f t="shared" si="13"/>
        <v>0</v>
      </c>
      <c r="V80" t="e">
        <f t="shared" si="14"/>
        <v>#N/A</v>
      </c>
      <c r="W80" t="e">
        <f t="shared" si="15"/>
        <v>#N/A</v>
      </c>
      <c r="X80" t="str">
        <f t="shared" si="28"/>
        <v/>
      </c>
      <c r="Y80" t="e">
        <f t="shared" si="17"/>
        <v>#N/A</v>
      </c>
      <c r="Z80" t="e">
        <f t="shared" si="18"/>
        <v>#N/A</v>
      </c>
      <c r="AA80" t="e">
        <f t="shared" si="19"/>
        <v>#N/A</v>
      </c>
      <c r="AB80" t="e">
        <f t="shared" si="20"/>
        <v>#N/A</v>
      </c>
      <c r="AC80" t="e">
        <f t="shared" si="21"/>
        <v>#N/A</v>
      </c>
      <c r="AD80" t="e">
        <f t="shared" si="22"/>
        <v>#N/A</v>
      </c>
      <c r="AE80" t="e">
        <f t="shared" si="23"/>
        <v>#N/A</v>
      </c>
      <c r="AF80" t="e">
        <f t="shared" si="24"/>
        <v>#N/A</v>
      </c>
    </row>
    <row r="81" spans="1:19">
      <c r="A81" t="s">
        <v>109</v>
      </c>
      <c r="B81" t="e">
        <f>LARGE(W2:W49, 1)</f>
        <v>#NUM!</v>
      </c>
      <c r="C81" t="e">
        <f>C80/B81</f>
        <v>#NUM!</v>
      </c>
      <c r="D81" t="e">
        <f>IF(AND(OR(D2="5f ", D2="6f ", D2="7f ", D2="1m "), C81&gt;0.15), "YES", "NO")</f>
        <v>#NUM!</v>
      </c>
      <c r="G81" t="e">
        <f>IF(D81="YES", CONCATENATE("PLUS: The fastest horse "&amp;H82&amp;" is "&amp;ROUND(C81*100, 2)&amp;"% ahead of the lay selection "&amp;H77&amp;". "), "NEUTRAL: Speed is not a factor.")</f>
        <v>#NUM!</v>
      </c>
      <c r="H81" t="e">
        <f>INDEX(A2:A50,MATCH(B81,INDEX(W2:W50,0)))</f>
        <v>#NUM!</v>
      </c>
      <c r="J81">
        <v>30</v>
      </c>
      <c r="K81" t="e">
        <f t="shared" si="5"/>
        <v>#NUM!</v>
      </c>
      <c r="L81" t="e">
        <f t="shared" si="6"/>
        <v>#NUM!</v>
      </c>
      <c r="M81" t="e">
        <f t="shared" si="7"/>
        <v>#NUM!</v>
      </c>
      <c r="N81" t="e">
        <f t="shared" si="8"/>
        <v>#NUM!</v>
      </c>
      <c r="O81" t="e">
        <f t="shared" si="9"/>
        <v>#NUM!</v>
      </c>
      <c r="P81" t="e">
        <f t="shared" si="10"/>
        <v>#NUM!</v>
      </c>
      <c r="Q81" t="e">
        <f t="shared" si="11"/>
        <v>#NUM!</v>
      </c>
      <c r="R81" t="e">
        <f t="shared" si="12"/>
        <v>#NUM!</v>
      </c>
      <c r="S81">
        <f t="shared" ref="S81:S91" si="31">A51</f>
        <v>0</v>
      </c>
    </row>
    <row r="82" spans="1:19">
      <c r="A82" t="s">
        <v>110</v>
      </c>
      <c r="B82" t="e">
        <f>INDEX(M2:M49, MATCH(H77, A2:A49, 0))</f>
        <v>#NUM!</v>
      </c>
      <c r="C82" t="e">
        <f>(B83-B82)+0.01</f>
        <v>#NUM!</v>
      </c>
      <c r="J82">
        <v>31</v>
      </c>
      <c r="K82" t="e">
        <f t="shared" si="5"/>
        <v>#NUM!</v>
      </c>
      <c r="L82" t="e">
        <f t="shared" si="6"/>
        <v>#NUM!</v>
      </c>
      <c r="M82" t="e">
        <f t="shared" si="7"/>
        <v>#NUM!</v>
      </c>
      <c r="N82" t="e">
        <f t="shared" si="8"/>
        <v>#NUM!</v>
      </c>
      <c r="O82" t="e">
        <f t="shared" si="9"/>
        <v>#NUM!</v>
      </c>
      <c r="P82" t="e">
        <f t="shared" si="10"/>
        <v>#NUM!</v>
      </c>
      <c r="Q82" t="e">
        <f t="shared" si="11"/>
        <v>#NUM!</v>
      </c>
      <c r="R82" t="e">
        <f t="shared" si="12"/>
        <v>#NUM!</v>
      </c>
      <c r="S82">
        <f t="shared" si="31"/>
        <v>0</v>
      </c>
    </row>
    <row r="83" spans="1:19">
      <c r="A83" t="s">
        <v>111</v>
      </c>
      <c r="B83" t="e">
        <f>LARGE(M2:M49, 1)</f>
        <v>#NUM!</v>
      </c>
      <c r="C83" t="e">
        <f>C82/B83</f>
        <v>#NUM!</v>
      </c>
      <c r="D83" t="e">
        <f>IF(C83&gt;0.2, "YES", "NO")</f>
        <v>#NUM!</v>
      </c>
      <c r="G83" t="e">
        <f>IF(D83="YES",CONCATENATE("PLUS: Form horse "&amp;H83&amp;" is "&amp;ROUND(C83*100,2)&amp;"% ahead of the lay selection "&amp;H77&amp;". "),CONCATENATE("NEGATIVE: "&amp;H77&amp;"is the form horse."))</f>
        <v>#NUM!</v>
      </c>
      <c r="H83" t="e">
        <f>INDEX(A2:A50,MATCH(B83,INDEX(M2:M50,0)))</f>
        <v>#NUM!</v>
      </c>
      <c r="J83">
        <v>32</v>
      </c>
      <c r="K83" t="e">
        <f t="shared" si="5"/>
        <v>#NUM!</v>
      </c>
      <c r="L83" t="e">
        <f t="shared" si="6"/>
        <v>#NUM!</v>
      </c>
      <c r="M83" t="e">
        <f t="shared" si="7"/>
        <v>#NUM!</v>
      </c>
      <c r="N83" t="e">
        <f t="shared" si="8"/>
        <v>#NUM!</v>
      </c>
      <c r="O83" t="e">
        <f t="shared" si="9"/>
        <v>#NUM!</v>
      </c>
      <c r="P83" t="e">
        <f t="shared" si="10"/>
        <v>#NUM!</v>
      </c>
      <c r="Q83" t="e">
        <f t="shared" si="11"/>
        <v>#NUM!</v>
      </c>
      <c r="R83" t="e">
        <f t="shared" si="12"/>
        <v>#NUM!</v>
      </c>
      <c r="S83" t="str">
        <f t="shared" si="31"/>
        <v>Top-rated</v>
      </c>
    </row>
    <row r="84" spans="1:19">
      <c r="A84" t="s">
        <v>112</v>
      </c>
      <c r="B84" t="e">
        <f>INDEX(AC2:AC50, MATCH(H77, A2:A49, 0))</f>
        <v>#NUM!</v>
      </c>
      <c r="C84" t="e">
        <f>(B85-B84)+0.01</f>
        <v>#NUM!</v>
      </c>
      <c r="J84">
        <v>33</v>
      </c>
      <c r="K84" t="e">
        <f t="shared" si="5"/>
        <v>#NUM!</v>
      </c>
      <c r="L84" t="e">
        <f t="shared" si="6"/>
        <v>#NUM!</v>
      </c>
      <c r="M84" t="e">
        <f t="shared" si="7"/>
        <v>#NUM!</v>
      </c>
      <c r="N84" t="e">
        <f t="shared" si="8"/>
        <v>#NUM!</v>
      </c>
      <c r="O84" t="e">
        <f t="shared" si="9"/>
        <v>#NUM!</v>
      </c>
      <c r="P84" t="e">
        <f t="shared" si="10"/>
        <v>#NUM!</v>
      </c>
      <c r="Q84" t="e">
        <f t="shared" si="11"/>
        <v>#NUM!</v>
      </c>
      <c r="R84" t="e">
        <f t="shared" si="12"/>
        <v>#NUM!</v>
      </c>
      <c r="S84" t="str">
        <f t="shared" si="31"/>
        <v>2nd rated</v>
      </c>
    </row>
    <row r="85" spans="1:19">
      <c r="A85" t="s">
        <v>112</v>
      </c>
      <c r="B85" t="e">
        <f>LARGE(AC2:AC50, 1)</f>
        <v>#NUM!</v>
      </c>
      <c r="C85" t="e">
        <f>C84/B85</f>
        <v>#NUM!</v>
      </c>
      <c r="D85" t="e">
        <f>IF(AND(J2="2yo", C85&gt;0.2), "YES", "NO")</f>
        <v>#NUM!</v>
      </c>
      <c r="E85" t="str">
        <f>IF(J2&lt;&gt;"2yo", "IGNORE", "")</f>
        <v>IGNORE</v>
      </c>
      <c r="G85" t="e">
        <f>IF(AND(D85="YES", E85&lt;&gt;"IGNORE"), CONCATENATE("PLUS: The Stallion rating for lay selection "&amp;H77&amp;" is "&amp;ROUND(C85*100, 2)&amp;"% worse than best-rated stallion "&amp;H85&amp;". "), "NEUTRAL: Stallion ratings are not a factor.")</f>
        <v>#NUM!</v>
      </c>
      <c r="H85" t="e">
        <f>INDEX(A2:A50, MATCH(B85, AC2:AC50, 0))</f>
        <v>#NUM!</v>
      </c>
      <c r="J85">
        <v>34</v>
      </c>
      <c r="K85" t="e">
        <f t="shared" si="5"/>
        <v>#NUM!</v>
      </c>
      <c r="L85" t="e">
        <f t="shared" si="6"/>
        <v>#NUM!</v>
      </c>
      <c r="M85" t="e">
        <f t="shared" si="7"/>
        <v>#NUM!</v>
      </c>
      <c r="N85" t="e">
        <f t="shared" si="8"/>
        <v>#NUM!</v>
      </c>
      <c r="O85" t="e">
        <f t="shared" si="9"/>
        <v>#NUM!</v>
      </c>
      <c r="P85" t="e">
        <f t="shared" si="10"/>
        <v>#NUM!</v>
      </c>
      <c r="Q85" t="e">
        <f t="shared" si="11"/>
        <v>#NUM!</v>
      </c>
      <c r="R85" t="e">
        <f t="shared" si="12"/>
        <v>#NUM!</v>
      </c>
      <c r="S85" t="str">
        <f t="shared" si="31"/>
        <v>3rd rated</v>
      </c>
    </row>
    <row r="86" spans="1:19">
      <c r="A86" t="s">
        <v>113</v>
      </c>
      <c r="B86" t="e">
        <f>INDEX(AD2:AD50, MATCH(H77, A2:A49, 0))</f>
        <v>#NUM!</v>
      </c>
      <c r="C86" t="e">
        <f>(B87-B86)+0.01</f>
        <v>#NUM!</v>
      </c>
      <c r="J86">
        <v>35</v>
      </c>
      <c r="K86" t="e">
        <f t="shared" si="5"/>
        <v>#NUM!</v>
      </c>
      <c r="L86" t="e">
        <f t="shared" si="6"/>
        <v>#NUM!</v>
      </c>
      <c r="M86" t="e">
        <f t="shared" si="7"/>
        <v>#NUM!</v>
      </c>
      <c r="N86" t="e">
        <f t="shared" si="8"/>
        <v>#NUM!</v>
      </c>
      <c r="O86" t="e">
        <f t="shared" si="9"/>
        <v>#NUM!</v>
      </c>
      <c r="P86" t="e">
        <f t="shared" si="10"/>
        <v>#NUM!</v>
      </c>
      <c r="Q86" t="e">
        <f t="shared" si="11"/>
        <v>#NUM!</v>
      </c>
      <c r="R86" t="e">
        <f t="shared" si="12"/>
        <v>#NUM!</v>
      </c>
      <c r="S86" t="str">
        <f t="shared" si="31"/>
        <v>Form (last race)</v>
      </c>
    </row>
    <row r="87" spans="1:19">
      <c r="A87" t="s">
        <v>113</v>
      </c>
      <c r="B87" t="e">
        <f>LARGE(AD2:AD50, 1)</f>
        <v>#NUM!</v>
      </c>
      <c r="C87" t="e">
        <f>C86/B87</f>
        <v>#NUM!</v>
      </c>
      <c r="D87" t="e">
        <f>IF(C87&gt;0.2, "YES", "NO")</f>
        <v>#NUM!</v>
      </c>
      <c r="G87" t="e">
        <f>IF(D87="YES", CONCATENATE("PLUS: The most suited horse, "&amp;H87&amp;" is "&amp;ROUND(C87*100, 2)&amp;"% ahead of "&amp;H77&amp;". "), "NEGATIVE: The selection might be suited to this race, so it should be regarded as tentative for this reason.")</f>
        <v>#NUM!</v>
      </c>
      <c r="H87" t="e">
        <f>INDEX(A2:A50, MATCH(B87, AD2:AD50, 0))</f>
        <v>#NUM!</v>
      </c>
      <c r="J87">
        <v>36</v>
      </c>
      <c r="K87" t="e">
        <f t="shared" si="5"/>
        <v>#NUM!</v>
      </c>
      <c r="L87" t="e">
        <f t="shared" si="6"/>
        <v>#NUM!</v>
      </c>
      <c r="M87" t="e">
        <f t="shared" si="7"/>
        <v>#NUM!</v>
      </c>
      <c r="N87" t="e">
        <f t="shared" si="8"/>
        <v>#NUM!</v>
      </c>
      <c r="O87" t="e">
        <f t="shared" si="9"/>
        <v>#NUM!</v>
      </c>
      <c r="P87" t="e">
        <f t="shared" si="10"/>
        <v>#NUM!</v>
      </c>
      <c r="Q87" t="e">
        <f t="shared" si="11"/>
        <v>#NUM!</v>
      </c>
      <c r="R87" t="e">
        <f t="shared" si="12"/>
        <v>#NUM!</v>
      </c>
      <c r="S87" t="str">
        <f t="shared" si="31"/>
        <v>Speed</v>
      </c>
    </row>
    <row r="88" spans="1:19">
      <c r="A88" t="s">
        <v>117</v>
      </c>
      <c r="B88" t="e">
        <f>INDEX(Y2:Y50, MATCH(H77,A2:A50, 0))</f>
        <v>#NUM!</v>
      </c>
      <c r="C88" t="e">
        <f>B89-B88</f>
        <v>#NUM!</v>
      </c>
      <c r="H88" t="e">
        <f>INDEX(X2:X50, MATCH(B88, Y2:Y50, 0))</f>
        <v>#NUM!</v>
      </c>
      <c r="J88">
        <v>37</v>
      </c>
      <c r="K88" t="e">
        <f t="shared" si="5"/>
        <v>#NUM!</v>
      </c>
      <c r="L88" t="e">
        <f t="shared" si="6"/>
        <v>#NUM!</v>
      </c>
      <c r="M88" t="e">
        <f t="shared" si="7"/>
        <v>#NUM!</v>
      </c>
      <c r="N88" t="e">
        <f t="shared" si="8"/>
        <v>#NUM!</v>
      </c>
      <c r="O88" t="e">
        <f t="shared" si="9"/>
        <v>#NUM!</v>
      </c>
      <c r="P88" t="e">
        <f t="shared" si="10"/>
        <v>#NUM!</v>
      </c>
      <c r="Q88" t="e">
        <f t="shared" si="11"/>
        <v>#NUM!</v>
      </c>
      <c r="R88" t="e">
        <f t="shared" si="12"/>
        <v>#NUM!</v>
      </c>
      <c r="S88" t="str">
        <f t="shared" si="31"/>
        <v>Trainer</v>
      </c>
    </row>
    <row r="89" spans="1:19">
      <c r="A89" t="s">
        <v>117</v>
      </c>
      <c r="B89" t="e">
        <f>LARGE(Y2:Y50, 1)</f>
        <v>#NUM!</v>
      </c>
      <c r="C89" t="e">
        <f>C88/B89</f>
        <v>#NUM!</v>
      </c>
      <c r="D89" t="e">
        <f>IF(C89&gt;0.3,"YES","NO")</f>
        <v>#NUM!</v>
      </c>
      <c r="G89" t="e">
        <f>IF(D89="YES", CONCATENATE("PLUS: The top-rated jockey, "&amp;H89&amp;" is "&amp;ROUND(C89*100, 2)&amp;"% ahead of "&amp;H88&amp;". "), CONCATENATE("NEGATIVE: The lay selection is on a highly rated jockey in "&amp;H89&amp;". "))</f>
        <v>#NUM!</v>
      </c>
      <c r="H89" t="e">
        <f>INDEX(X2:X50, MATCH(B89, Y2:Y50, 0))</f>
        <v>#NUM!</v>
      </c>
      <c r="J89">
        <v>38</v>
      </c>
      <c r="K89" t="e">
        <f t="shared" si="5"/>
        <v>#NUM!</v>
      </c>
      <c r="L89" t="e">
        <f t="shared" si="6"/>
        <v>#NUM!</v>
      </c>
      <c r="M89" t="e">
        <f t="shared" si="7"/>
        <v>#NUM!</v>
      </c>
      <c r="N89" t="e">
        <f t="shared" si="8"/>
        <v>#NUM!</v>
      </c>
      <c r="O89" t="e">
        <f t="shared" si="9"/>
        <v>#NUM!</v>
      </c>
      <c r="P89" t="e">
        <f t="shared" si="10"/>
        <v>#NUM!</v>
      </c>
      <c r="Q89" t="e">
        <f t="shared" si="11"/>
        <v>#NUM!</v>
      </c>
      <c r="R89" t="e">
        <f t="shared" si="12"/>
        <v>#NUM!</v>
      </c>
      <c r="S89" t="str">
        <f t="shared" si="31"/>
        <v>Stallion</v>
      </c>
    </row>
    <row r="90" spans="1:19">
      <c r="A90" t="s">
        <v>118</v>
      </c>
      <c r="B90" t="e">
        <f>INDEX(N2:N50, MATCH(H77, A2:A50, 0))</f>
        <v>#NUM!</v>
      </c>
      <c r="C90" t="e">
        <f>(B91-B90)+0.01</f>
        <v>#NUM!</v>
      </c>
      <c r="J90">
        <v>39</v>
      </c>
      <c r="K90" t="e">
        <f t="shared" si="5"/>
        <v>#NUM!</v>
      </c>
      <c r="L90" t="e">
        <f t="shared" si="6"/>
        <v>#NUM!</v>
      </c>
      <c r="M90" t="e">
        <f t="shared" si="7"/>
        <v>#NUM!</v>
      </c>
      <c r="N90" t="e">
        <f t="shared" si="8"/>
        <v>#NUM!</v>
      </c>
      <c r="O90" t="e">
        <f t="shared" si="9"/>
        <v>#NUM!</v>
      </c>
      <c r="P90" t="e">
        <f t="shared" si="10"/>
        <v>#NUM!</v>
      </c>
      <c r="Q90" t="e">
        <f t="shared" si="11"/>
        <v>#NUM!</v>
      </c>
      <c r="R90" t="e">
        <f t="shared" si="12"/>
        <v>#NUM!</v>
      </c>
      <c r="S90" t="str">
        <f t="shared" si="31"/>
        <v>Jockey</v>
      </c>
    </row>
    <row r="91" spans="1:19">
      <c r="A91" t="s">
        <v>118</v>
      </c>
      <c r="B91" t="e">
        <f>LARGE(N2:N50, 1)</f>
        <v>#NUM!</v>
      </c>
      <c r="C91" t="e">
        <f>(C90+0.01)/(B91+0.01)</f>
        <v>#NUM!</v>
      </c>
      <c r="D91" t="e">
        <f>IF(C91&gt;0.2,"YES","NO")</f>
        <v>#NUM!</v>
      </c>
      <c r="G91" t="e">
        <f>IF(B91=0, "", IF(D91="YES",CONCATENATE("PLUS: In the second-last race, "&amp;H91&amp;" outperformed "&amp;H77&amp;" significantly."), "NEGATIVE: In the horse's second last race, he performed well which should act as a warning here."))</f>
        <v>#NUM!</v>
      </c>
      <c r="H91" t="e">
        <f>INDEX(A2:A50, MATCH(B91, N2:N50, 0))</f>
        <v>#NUM!</v>
      </c>
      <c r="J91">
        <v>40</v>
      </c>
      <c r="K91" t="e">
        <f t="shared" si="5"/>
        <v>#NUM!</v>
      </c>
      <c r="L91" t="e">
        <f t="shared" si="6"/>
        <v>#NUM!</v>
      </c>
      <c r="M91" t="e">
        <f t="shared" si="7"/>
        <v>#NUM!</v>
      </c>
      <c r="N91" t="e">
        <f t="shared" si="8"/>
        <v>#NUM!</v>
      </c>
      <c r="O91" t="e">
        <f t="shared" si="9"/>
        <v>#NUM!</v>
      </c>
      <c r="P91" t="e">
        <f t="shared" si="10"/>
        <v>#NUM!</v>
      </c>
      <c r="Q91" t="e">
        <f t="shared" si="11"/>
        <v>#NUM!</v>
      </c>
      <c r="R91" t="e">
        <f t="shared" si="12"/>
        <v>#NUM!</v>
      </c>
      <c r="S91" t="str">
        <f t="shared" si="31"/>
        <v>Suitability</v>
      </c>
    </row>
    <row r="92" spans="1:19">
      <c r="A92" t="s">
        <v>114</v>
      </c>
      <c r="B92" t="e">
        <f>IF(C92=B70, "No Lay", C92)</f>
        <v>#NUM!</v>
      </c>
      <c r="C92" t="e">
        <f>IF(AND(D77="YES",D92&gt;=2,D83="YES",SMALL(M2:M50,1)&gt;0),H77,IF(E92&gt;=5,H77,"No Lay"))</f>
        <v>#NUM!</v>
      </c>
      <c r="D92">
        <f>COUNTIF(D79:D87, "YES")</f>
        <v>0</v>
      </c>
      <c r="E92">
        <f>COUNTIF(D79:D91, "YES")</f>
        <v>0</v>
      </c>
      <c r="F92" t="str">
        <f>IF(E92=0, "", IF(E92=1, "*", IF(E92=2, "**", IF(E92=3, "***", IF(E92=4, "****", IF(E92&gt;4, "*****", ""))))))</f>
        <v/>
      </c>
      <c r="G92" t="e">
        <f>IF(B92&lt;&gt;"No Lay",CONCATENATE(G79&amp;CHAR(10)&amp;G81&amp;CHAR(10)&amp;G83&amp;CHAR(10)&amp;G85&amp;CHAR(10)&amp;G87&amp;CHAR(10)&amp;G89&amp;CHAR(10)&amp;G91),"""")</f>
        <v>#NUM!</v>
      </c>
    </row>
    <row r="94" spans="1:19">
      <c r="A94" t="s">
        <v>122</v>
      </c>
      <c r="B94" t="e">
        <f>INDEX(Sheet1!B:B, MATCH($A$51, Sheet1!$A:$A,0))</f>
        <v>#N/A</v>
      </c>
      <c r="E94" t="s">
        <v>123</v>
      </c>
    </row>
    <row r="95" spans="1:19">
      <c r="A95" t="s">
        <v>124</v>
      </c>
      <c r="B95" t="e">
        <f>INDEX(Sheet1!D:D, MATCH($A$51, Sheet1!$A:$A,0))</f>
        <v>#N/A</v>
      </c>
    </row>
    <row r="96" spans="1:19">
      <c r="A96" t="s">
        <v>70</v>
      </c>
      <c r="B96" t="e">
        <f>INDEX(Sheet1!H:H, MATCH($A$51, Sheet1!$A:$A,0))</f>
        <v>#N/A</v>
      </c>
      <c r="C96" t="e">
        <f>IF(AND($B$94&gt;15,B96&gt;0.25),B55)</f>
        <v>#N/A</v>
      </c>
      <c r="D96" t="e">
        <f t="shared" ref="D96:D101" si="32">RANK(B96, B$96:B$101, 2)</f>
        <v>#N/A</v>
      </c>
      <c r="E96" t="e">
        <f t="shared" ref="E96:E101" si="33">7-D96</f>
        <v>#N/A</v>
      </c>
      <c r="F96" t="e">
        <f t="shared" ref="F96:F101" si="34">IF(AND(OR(E96=1, E96=2), C96&lt;&gt;FALSE), C96, "")</f>
        <v>#N/A</v>
      </c>
      <c r="G96" t="e">
        <f>INDEX(F96:F101,MATCH(1,E96:E101,0))</f>
        <v>#N/A</v>
      </c>
    </row>
    <row r="97" spans="1:6">
      <c r="A97" t="s">
        <v>25</v>
      </c>
      <c r="B97" t="e">
        <f>INDEX(Sheet1!J:J, MATCH($A$51, Sheet1!$A:$A,0))</f>
        <v>#N/A</v>
      </c>
      <c r="C97" t="e">
        <f>IF(AND($B$94&gt;15,B97&gt;0.25),B56)</f>
        <v>#N/A</v>
      </c>
      <c r="D97" t="e">
        <f t="shared" si="32"/>
        <v>#N/A</v>
      </c>
      <c r="E97" t="e">
        <f t="shared" si="33"/>
        <v>#N/A</v>
      </c>
      <c r="F97" t="e">
        <f t="shared" si="34"/>
        <v>#N/A</v>
      </c>
    </row>
    <row r="98" spans="1:6">
      <c r="A98" t="s">
        <v>28</v>
      </c>
      <c r="B98" t="e">
        <f>INDEX(Sheet1!L:L, MATCH($A$51, Sheet1!$A:$A,0))</f>
        <v>#N/A</v>
      </c>
      <c r="C98" t="e">
        <f>IF(AND($B$94&gt;15,B98&gt;0.25),B57)</f>
        <v>#N/A</v>
      </c>
      <c r="D98" t="e">
        <f t="shared" si="32"/>
        <v>#N/A</v>
      </c>
      <c r="E98" t="e">
        <f t="shared" si="33"/>
        <v>#N/A</v>
      </c>
      <c r="F98" t="e">
        <f t="shared" si="34"/>
        <v>#N/A</v>
      </c>
    </row>
    <row r="99" spans="1:6">
      <c r="A99" t="s">
        <v>26</v>
      </c>
      <c r="B99" t="e">
        <f>INDEX(Sheet1!P:P, MATCH($A$51, Sheet1!$A:$A,0))</f>
        <v>#N/A</v>
      </c>
      <c r="C99" t="e">
        <f>IF(AND($B$94&gt;15,B99&gt;0.25),B59)</f>
        <v>#N/A</v>
      </c>
      <c r="D99" t="e">
        <f t="shared" si="32"/>
        <v>#N/A</v>
      </c>
      <c r="E99" t="e">
        <f t="shared" si="33"/>
        <v>#N/A</v>
      </c>
      <c r="F99" t="e">
        <f t="shared" si="34"/>
        <v>#N/A</v>
      </c>
    </row>
    <row r="100" spans="1:6">
      <c r="A100" t="s">
        <v>30</v>
      </c>
      <c r="B100" t="e">
        <f>INDEX(Sheet1!N:N, MATCH($A$51, Sheet1!$A:$A,0))</f>
        <v>#N/A</v>
      </c>
      <c r="C100" t="e">
        <f>IF(AND($B$94&gt;15,B100&gt;0.25),B58)</f>
        <v>#N/A</v>
      </c>
      <c r="D100" t="e">
        <f t="shared" si="32"/>
        <v>#N/A</v>
      </c>
      <c r="E100" t="e">
        <f t="shared" si="33"/>
        <v>#N/A</v>
      </c>
      <c r="F100" t="e">
        <f t="shared" si="34"/>
        <v>#N/A</v>
      </c>
    </row>
    <row r="101" spans="1:6">
      <c r="A101" t="s">
        <v>32</v>
      </c>
      <c r="B101" t="e">
        <f>INDEX(Sheet1!R:R, MATCH($A$51, Sheet1!$A:$A,0))</f>
        <v>#N/A</v>
      </c>
      <c r="C101" t="e">
        <f>IF(AND($B$94&gt;15,B101&gt;0.25),B60)</f>
        <v>#N/A</v>
      </c>
      <c r="D101" t="e">
        <f t="shared" si="32"/>
        <v>#N/A</v>
      </c>
      <c r="E101" t="e">
        <f t="shared" si="33"/>
        <v>#N/A</v>
      </c>
      <c r="F101" t="e">
        <f t="shared" si="34"/>
        <v>#N/A</v>
      </c>
    </row>
  </sheetData>
  <autoFilter ref="A1:AG10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7109375" bestFit="1" customWidth="1"/>
    <col min="2" max="2" width="17.85546875" bestFit="1" customWidth="1"/>
    <col min="3" max="3" width="13.7109375" bestFit="1" customWidth="1"/>
    <col min="4" max="4" width="12" bestFit="1" customWidth="1"/>
    <col min="5" max="5" width="11" bestFit="1" customWidth="1"/>
    <col min="6" max="6" width="13.7109375" bestFit="1" customWidth="1"/>
    <col min="7" max="7" width="104.85546875" bestFit="1" customWidth="1"/>
    <col min="8" max="8" width="17.85546875" bestFit="1" customWidth="1"/>
    <col min="9" max="9" width="13.42578125" bestFit="1" customWidth="1"/>
    <col min="10" max="10" width="16.28515625" bestFit="1" customWidth="1"/>
    <col min="11" max="11" width="20.7109375" bestFit="1" customWidth="1"/>
    <col min="12" max="13" width="17.85546875" bestFit="1" customWidth="1"/>
    <col min="14" max="17" width="20.7109375" bestFit="1" customWidth="1"/>
    <col min="18" max="18" width="17.85546875" bestFit="1" customWidth="1"/>
    <col min="19" max="19" width="20.71093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28515625" bestFit="1" customWidth="1"/>
    <col min="25" max="25" width="14.42578125" bestFit="1" customWidth="1"/>
    <col min="26" max="26" width="20.140625" bestFit="1" customWidth="1"/>
    <col min="27" max="27" width="15" bestFit="1" customWidth="1"/>
    <col min="28" max="28" width="18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7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236</v>
      </c>
      <c r="B2" s="1">
        <v>0.51736111111111105</v>
      </c>
      <c r="C2" t="s">
        <v>156</v>
      </c>
      <c r="D2" t="s">
        <v>229</v>
      </c>
      <c r="E2" t="s">
        <v>230</v>
      </c>
      <c r="F2">
        <v>4787</v>
      </c>
      <c r="G2" t="s">
        <v>231</v>
      </c>
      <c r="H2" t="s">
        <v>232</v>
      </c>
      <c r="I2" t="s">
        <v>233</v>
      </c>
      <c r="J2" t="s">
        <v>234</v>
      </c>
      <c r="K2" t="s">
        <v>235</v>
      </c>
      <c r="L2">
        <v>2</v>
      </c>
      <c r="M2">
        <v>91.507499999999993</v>
      </c>
      <c r="N2">
        <v>71.628500000000003</v>
      </c>
      <c r="O2">
        <v>45.497399999999999</v>
      </c>
      <c r="P2">
        <v>8.7867999999999995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21.1736</v>
      </c>
      <c r="X2" t="s">
        <v>237</v>
      </c>
      <c r="Y2">
        <v>1.4085000000000001</v>
      </c>
      <c r="Z2" t="s">
        <v>238</v>
      </c>
      <c r="AA2">
        <v>0.4254</v>
      </c>
      <c r="AB2" t="s">
        <v>239</v>
      </c>
      <c r="AC2">
        <v>1.3613</v>
      </c>
      <c r="AD2">
        <v>1.5</v>
      </c>
      <c r="AE2" s="23">
        <v>270.32130000000001</v>
      </c>
      <c r="AF2">
        <v>3.5</v>
      </c>
      <c r="AG2">
        <v>87</v>
      </c>
    </row>
    <row r="3" spans="1:33">
      <c r="A3" t="s">
        <v>241</v>
      </c>
      <c r="B3" s="1">
        <v>0.51736111111111105</v>
      </c>
      <c r="C3" t="s">
        <v>156</v>
      </c>
      <c r="D3" t="s">
        <v>229</v>
      </c>
      <c r="E3" t="s">
        <v>230</v>
      </c>
      <c r="F3">
        <v>4787</v>
      </c>
      <c r="G3" t="s">
        <v>231</v>
      </c>
      <c r="H3" t="s">
        <v>232</v>
      </c>
      <c r="I3" t="s">
        <v>233</v>
      </c>
      <c r="J3" t="s">
        <v>234</v>
      </c>
      <c r="K3" t="s">
        <v>235</v>
      </c>
      <c r="L3">
        <v>2</v>
      </c>
      <c r="M3">
        <v>84.814499999999995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20.5029</v>
      </c>
      <c r="X3" t="s">
        <v>242</v>
      </c>
      <c r="Y3">
        <v>1.2776000000000001</v>
      </c>
      <c r="Z3" t="s">
        <v>243</v>
      </c>
      <c r="AA3">
        <v>1.1572</v>
      </c>
      <c r="AB3" t="s">
        <v>244</v>
      </c>
      <c r="AC3">
        <v>1.4400999999999999</v>
      </c>
      <c r="AD3">
        <v>25</v>
      </c>
      <c r="AE3">
        <v>263.19510000000002</v>
      </c>
      <c r="AF3">
        <v>2.5</v>
      </c>
      <c r="AG3">
        <v>0</v>
      </c>
    </row>
    <row r="4" spans="1:33">
      <c r="A4" t="s">
        <v>245</v>
      </c>
      <c r="B4" s="1">
        <v>0.51736111111111105</v>
      </c>
      <c r="C4" t="s">
        <v>156</v>
      </c>
      <c r="D4" t="s">
        <v>229</v>
      </c>
      <c r="E4" t="s">
        <v>230</v>
      </c>
      <c r="F4">
        <v>4787</v>
      </c>
      <c r="G4" t="s">
        <v>231</v>
      </c>
      <c r="H4" t="s">
        <v>232</v>
      </c>
      <c r="I4" t="s">
        <v>233</v>
      </c>
      <c r="J4" t="s">
        <v>234</v>
      </c>
      <c r="K4" t="s">
        <v>235</v>
      </c>
      <c r="L4">
        <v>2</v>
      </c>
      <c r="M4">
        <v>83.7</v>
      </c>
      <c r="N4">
        <v>52.009500000000003</v>
      </c>
      <c r="O4">
        <v>25.322299999999998</v>
      </c>
      <c r="P4">
        <v>10.911</v>
      </c>
      <c r="Q4">
        <v>9.6853999999999996</v>
      </c>
      <c r="R4">
        <v>4.2103000000000002</v>
      </c>
      <c r="S4">
        <v>0</v>
      </c>
      <c r="T4">
        <v>0</v>
      </c>
      <c r="U4">
        <v>0</v>
      </c>
      <c r="V4">
        <v>0</v>
      </c>
      <c r="W4">
        <v>20.5807</v>
      </c>
      <c r="X4" t="s">
        <v>246</v>
      </c>
      <c r="Y4">
        <v>2.3248000000000002</v>
      </c>
      <c r="Z4" t="s">
        <v>247</v>
      </c>
      <c r="AA4">
        <v>1.7701</v>
      </c>
      <c r="AB4" t="s">
        <v>244</v>
      </c>
      <c r="AC4">
        <v>1.4400999999999999</v>
      </c>
      <c r="AD4">
        <v>25.466799999999999</v>
      </c>
      <c r="AE4">
        <v>247.84280000000001</v>
      </c>
      <c r="AF4">
        <v>6</v>
      </c>
      <c r="AG4">
        <v>84</v>
      </c>
    </row>
    <row r="5" spans="1:33">
      <c r="A5" t="s">
        <v>248</v>
      </c>
      <c r="B5" s="1">
        <v>0.51736111111111105</v>
      </c>
      <c r="C5" t="s">
        <v>156</v>
      </c>
      <c r="D5" t="s">
        <v>229</v>
      </c>
      <c r="E5" t="s">
        <v>230</v>
      </c>
      <c r="F5">
        <v>4787</v>
      </c>
      <c r="G5" t="s">
        <v>231</v>
      </c>
      <c r="H5" t="s">
        <v>232</v>
      </c>
      <c r="I5" t="s">
        <v>233</v>
      </c>
      <c r="J5" t="s">
        <v>234</v>
      </c>
      <c r="K5" t="s">
        <v>235</v>
      </c>
      <c r="L5">
        <v>2</v>
      </c>
      <c r="M5">
        <v>73.361000000000004</v>
      </c>
      <c r="N5">
        <v>52.586199999999998</v>
      </c>
      <c r="O5">
        <v>16.933800000000002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19.625</v>
      </c>
      <c r="X5" t="s">
        <v>249</v>
      </c>
      <c r="Y5">
        <v>1.5169999999999999</v>
      </c>
      <c r="Z5" t="s">
        <v>250</v>
      </c>
      <c r="AA5">
        <v>1.1882999999999999</v>
      </c>
      <c r="AB5" t="s">
        <v>251</v>
      </c>
      <c r="AC5">
        <v>1.605</v>
      </c>
      <c r="AD5">
        <v>9.4993999999999996</v>
      </c>
      <c r="AE5">
        <v>202.98560000000001</v>
      </c>
      <c r="AF5">
        <v>4</v>
      </c>
      <c r="AG5">
        <v>75</v>
      </c>
    </row>
    <row r="6" spans="1:33">
      <c r="A6" t="s">
        <v>252</v>
      </c>
      <c r="B6" s="1">
        <v>0.51736111111111105</v>
      </c>
      <c r="C6" t="s">
        <v>156</v>
      </c>
      <c r="D6" t="s">
        <v>229</v>
      </c>
      <c r="E6" t="s">
        <v>230</v>
      </c>
      <c r="F6">
        <v>4787</v>
      </c>
      <c r="G6" t="s">
        <v>231</v>
      </c>
      <c r="H6" t="s">
        <v>232</v>
      </c>
      <c r="I6" t="s">
        <v>233</v>
      </c>
      <c r="J6" t="s">
        <v>234</v>
      </c>
      <c r="K6" t="s">
        <v>235</v>
      </c>
      <c r="L6">
        <v>2</v>
      </c>
      <c r="M6">
        <v>58.113500000000002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17.805700000000002</v>
      </c>
      <c r="X6" t="s">
        <v>253</v>
      </c>
      <c r="Y6">
        <v>0.75329999999999997</v>
      </c>
      <c r="Z6" t="s">
        <v>254</v>
      </c>
      <c r="AA6">
        <v>0.88949999999999996</v>
      </c>
      <c r="AB6" t="s">
        <v>255</v>
      </c>
      <c r="AC6">
        <v>1.0755999999999999</v>
      </c>
      <c r="AD6">
        <v>1.5</v>
      </c>
      <c r="AE6">
        <v>168.5282</v>
      </c>
      <c r="AF6">
        <v>16</v>
      </c>
      <c r="AG6">
        <v>0</v>
      </c>
    </row>
    <row r="7" spans="1:33">
      <c r="A7" t="s">
        <v>256</v>
      </c>
      <c r="B7" s="1">
        <v>0.51736111111111105</v>
      </c>
      <c r="C7" t="s">
        <v>156</v>
      </c>
      <c r="D7" t="s">
        <v>229</v>
      </c>
      <c r="E7" t="s">
        <v>230</v>
      </c>
      <c r="F7">
        <v>4787</v>
      </c>
      <c r="G7" t="s">
        <v>231</v>
      </c>
      <c r="H7" t="s">
        <v>232</v>
      </c>
      <c r="I7" t="s">
        <v>233</v>
      </c>
      <c r="J7" t="s">
        <v>234</v>
      </c>
      <c r="K7" t="s">
        <v>235</v>
      </c>
      <c r="L7">
        <v>2</v>
      </c>
      <c r="M7">
        <v>44.072499999999998</v>
      </c>
      <c r="N7">
        <v>54.302700000000002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12.8329</v>
      </c>
      <c r="X7" t="s">
        <v>257</v>
      </c>
      <c r="Y7">
        <v>1.7075</v>
      </c>
      <c r="Z7" t="s">
        <v>258</v>
      </c>
      <c r="AA7">
        <v>1.2523</v>
      </c>
      <c r="AB7" t="s">
        <v>259</v>
      </c>
      <c r="AC7">
        <v>1.7284999999999999</v>
      </c>
      <c r="AD7">
        <v>0</v>
      </c>
      <c r="AE7">
        <v>160.73259999999999</v>
      </c>
      <c r="AF7">
        <v>16</v>
      </c>
      <c r="AG7">
        <v>0</v>
      </c>
    </row>
    <row r="8" spans="1:33">
      <c r="A8" t="s">
        <v>260</v>
      </c>
      <c r="B8" s="1">
        <v>0.51736111111111105</v>
      </c>
      <c r="C8" t="s">
        <v>156</v>
      </c>
      <c r="D8" t="s">
        <v>229</v>
      </c>
      <c r="E8" t="s">
        <v>230</v>
      </c>
      <c r="F8">
        <v>4787</v>
      </c>
      <c r="G8" t="s">
        <v>231</v>
      </c>
      <c r="H8" t="s">
        <v>232</v>
      </c>
      <c r="I8" t="s">
        <v>233</v>
      </c>
      <c r="J8" t="s">
        <v>234</v>
      </c>
      <c r="K8" t="s">
        <v>235</v>
      </c>
      <c r="L8">
        <v>2</v>
      </c>
      <c r="M8">
        <v>45.183500000000002</v>
      </c>
      <c r="N8">
        <v>39.558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16.6571</v>
      </c>
      <c r="X8" t="s">
        <v>261</v>
      </c>
      <c r="Y8">
        <v>1.1258999999999999</v>
      </c>
      <c r="Z8" t="s">
        <v>262</v>
      </c>
      <c r="AA8">
        <v>1.6072</v>
      </c>
      <c r="AB8" t="s">
        <v>263</v>
      </c>
      <c r="AC8">
        <v>2.3774999999999999</v>
      </c>
      <c r="AD8">
        <v>4</v>
      </c>
      <c r="AE8">
        <v>148.40899999999999</v>
      </c>
      <c r="AF8">
        <v>25</v>
      </c>
      <c r="AG8">
        <v>0</v>
      </c>
    </row>
    <row r="9" spans="1:33">
      <c r="A9" t="s">
        <v>264</v>
      </c>
      <c r="B9" s="1">
        <v>0.51736111111111105</v>
      </c>
      <c r="C9" t="s">
        <v>156</v>
      </c>
      <c r="D9" t="s">
        <v>229</v>
      </c>
      <c r="E9" t="s">
        <v>230</v>
      </c>
      <c r="F9">
        <v>4787</v>
      </c>
      <c r="G9" t="s">
        <v>231</v>
      </c>
      <c r="H9" t="s">
        <v>232</v>
      </c>
      <c r="I9" t="s">
        <v>233</v>
      </c>
      <c r="J9" t="s">
        <v>234</v>
      </c>
      <c r="K9" t="s">
        <v>235</v>
      </c>
      <c r="L9">
        <v>2</v>
      </c>
      <c r="M9">
        <v>49.872700000000002</v>
      </c>
      <c r="N9">
        <v>38.763199999999998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12.4329</v>
      </c>
      <c r="X9" t="s">
        <v>265</v>
      </c>
      <c r="Y9">
        <v>1.4063000000000001</v>
      </c>
      <c r="Z9" t="s">
        <v>266</v>
      </c>
      <c r="AA9">
        <v>1.1478999999999999</v>
      </c>
      <c r="AB9" t="s">
        <v>267</v>
      </c>
      <c r="AC9">
        <v>1.4285000000000001</v>
      </c>
      <c r="AD9">
        <v>0</v>
      </c>
      <c r="AE9">
        <v>144.43129999999999</v>
      </c>
      <c r="AF9">
        <v>66</v>
      </c>
      <c r="AG9">
        <v>0</v>
      </c>
    </row>
    <row r="10" spans="1:33">
      <c r="A10" t="s">
        <v>268</v>
      </c>
      <c r="B10" s="1">
        <v>0.51736111111111105</v>
      </c>
      <c r="C10" t="s">
        <v>156</v>
      </c>
      <c r="D10" t="s">
        <v>229</v>
      </c>
      <c r="E10" t="s">
        <v>230</v>
      </c>
      <c r="F10">
        <v>4787</v>
      </c>
      <c r="G10" t="s">
        <v>231</v>
      </c>
      <c r="H10" t="s">
        <v>232</v>
      </c>
      <c r="I10" t="s">
        <v>233</v>
      </c>
      <c r="J10" t="s">
        <v>234</v>
      </c>
      <c r="K10" t="s">
        <v>235</v>
      </c>
      <c r="L10">
        <v>2</v>
      </c>
      <c r="M10">
        <v>43.900199999999998</v>
      </c>
      <c r="N10">
        <v>38.144799999999996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16.758600000000001</v>
      </c>
      <c r="X10" t="s">
        <v>269</v>
      </c>
      <c r="Y10">
        <v>2.6821000000000002</v>
      </c>
      <c r="Z10" t="s">
        <v>247</v>
      </c>
      <c r="AA10">
        <v>1.1032999999999999</v>
      </c>
      <c r="AB10" t="s">
        <v>270</v>
      </c>
      <c r="AC10">
        <v>2.2787999999999999</v>
      </c>
      <c r="AD10">
        <v>1.5</v>
      </c>
      <c r="AE10">
        <v>143.0462</v>
      </c>
      <c r="AF10">
        <v>14</v>
      </c>
      <c r="AG10">
        <v>0</v>
      </c>
    </row>
    <row r="11" spans="1:33">
      <c r="A11" t="s">
        <v>271</v>
      </c>
      <c r="B11" s="1">
        <v>0.51736111111111105</v>
      </c>
      <c r="C11" t="s">
        <v>156</v>
      </c>
      <c r="D11" t="s">
        <v>229</v>
      </c>
      <c r="E11" t="s">
        <v>230</v>
      </c>
      <c r="F11">
        <v>4787</v>
      </c>
      <c r="G11" t="s">
        <v>231</v>
      </c>
      <c r="H11" t="s">
        <v>232</v>
      </c>
      <c r="I11" t="s">
        <v>233</v>
      </c>
      <c r="J11" t="s">
        <v>234</v>
      </c>
      <c r="K11" t="s">
        <v>235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272</v>
      </c>
      <c r="Y11">
        <v>1.9348000000000001</v>
      </c>
      <c r="Z11" t="s">
        <v>254</v>
      </c>
      <c r="AA11">
        <v>0.88949999999999996</v>
      </c>
      <c r="AB11" t="s">
        <v>273</v>
      </c>
      <c r="AC11">
        <v>1.6028</v>
      </c>
      <c r="AD11">
        <v>1.5</v>
      </c>
      <c r="AE11">
        <v>5.9271000000000003</v>
      </c>
      <c r="AF11">
        <v>14</v>
      </c>
      <c r="AG11">
        <v>0</v>
      </c>
    </row>
    <row r="12" spans="1:33">
      <c r="A12" t="s">
        <v>274</v>
      </c>
      <c r="B12" s="1">
        <v>0.51736111111111105</v>
      </c>
      <c r="C12" t="s">
        <v>156</v>
      </c>
      <c r="D12" t="s">
        <v>229</v>
      </c>
      <c r="E12" t="s">
        <v>230</v>
      </c>
      <c r="F12">
        <v>4787</v>
      </c>
      <c r="G12" t="s">
        <v>231</v>
      </c>
      <c r="H12" t="s">
        <v>232</v>
      </c>
      <c r="I12" t="s">
        <v>233</v>
      </c>
      <c r="J12" t="s">
        <v>234</v>
      </c>
      <c r="K12" t="s">
        <v>235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275</v>
      </c>
      <c r="Y12">
        <v>1.4930000000000001</v>
      </c>
      <c r="Z12" t="s">
        <v>243</v>
      </c>
      <c r="AA12">
        <v>1.1572</v>
      </c>
      <c r="AB12" t="s">
        <v>276</v>
      </c>
      <c r="AC12">
        <v>1.1241000000000001</v>
      </c>
      <c r="AD12">
        <v>1.5</v>
      </c>
      <c r="AE12">
        <v>5.2743000000000002</v>
      </c>
      <c r="AF12">
        <v>12</v>
      </c>
      <c r="AG12">
        <v>0</v>
      </c>
    </row>
    <row r="51" spans="1:33" hidden="1" outlineLevel="1">
      <c r="A51" t="str">
        <f>C2</f>
        <v>Catterick</v>
      </c>
      <c r="B51">
        <f>B2</f>
        <v>0.51736111111111105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Orange Blossom</v>
      </c>
      <c r="L52" t="str">
        <f t="shared" si="0"/>
        <v>Orange Blossom</v>
      </c>
      <c r="M52" t="str">
        <f t="shared" si="0"/>
        <v>Orange Blossom</v>
      </c>
      <c r="N52" t="str">
        <f t="shared" ref="N52:N91" si="1">INDEX($A$2:$A$20,(MATCH(LARGE(W$2:W$20,$J52),W$2:W$20,0)))</f>
        <v>Orange Blossom</v>
      </c>
      <c r="O52" t="str">
        <f t="shared" ref="O52:O91" si="2">INDEX($A$2:$A$20,(MATCH(LARGE(AA$2:AA$20,$J52),AA$2:AA$20,0)))</f>
        <v>Wedding Date</v>
      </c>
      <c r="P52" t="str">
        <f t="shared" ref="P52:P91" si="3">INDEX($A$2:$A$20,(MATCH(LARGE(Y$2:Y$20,$J52),Y$2:Y$20,0)))</f>
        <v>Happy Harmony</v>
      </c>
      <c r="Q52" t="str">
        <f t="shared" ref="Q52:Q91" si="4">INDEX($A$2:$A$20,(MATCH(LARGE(Y$2:Y$20,$J52),Y$2:Y$20,0)))</f>
        <v>Happy Harmony</v>
      </c>
      <c r="R52" t="str">
        <f t="shared" ref="R52:R91" si="5">INDEX($A$2:$A$20,(MATCH(LARGE(AD$2:AD$20,$J52),AD$2:AD$20,0)))</f>
        <v>Wedding Date</v>
      </c>
      <c r="S52" t="str">
        <f t="shared" ref="S52:S80" si="6">A2</f>
        <v>Orange Blossom</v>
      </c>
      <c r="V52">
        <f t="shared" ref="V52:V80" si="7">SUM(Y52:AF52)</f>
        <v>60</v>
      </c>
      <c r="W52">
        <f t="shared" ref="W52:W80" si="8">V52-AG2</f>
        <v>-27</v>
      </c>
      <c r="X52">
        <f t="shared" ref="X52:X60" si="9">IF(ISNA(W52),"",W52)</f>
        <v>-27</v>
      </c>
      <c r="Y52">
        <f t="shared" ref="Y52:AA80" si="10">(($H$63+1)-(RANK(M2,M$2:M$30)))</f>
        <v>11</v>
      </c>
      <c r="Z52">
        <f t="shared" si="10"/>
        <v>11</v>
      </c>
      <c r="AA52">
        <f t="shared" si="10"/>
        <v>11</v>
      </c>
      <c r="AB52">
        <f t="shared" ref="AB52:AB80" si="11">(($H$63+1)-(RANK(W2,W$2:W$30)))</f>
        <v>11</v>
      </c>
      <c r="AC52">
        <f t="shared" ref="AC52:AC80" si="12">(($H$63+1)-(RANK(Y2,Y$2:Y$30)))</f>
        <v>5</v>
      </c>
      <c r="AD52">
        <f t="shared" ref="AD52:AD80" si="13">(($H$63+1)-(RANK(AA2,AA$2:AA$30)))</f>
        <v>1</v>
      </c>
      <c r="AE52">
        <f t="shared" ref="AE52:AF80" si="14">(($H$63+1)-(RANK(AC2,AC$2:AC$30)))</f>
        <v>3</v>
      </c>
      <c r="AF52">
        <f t="shared" si="14"/>
        <v>7</v>
      </c>
      <c r="AG52" t="str">
        <f>INDEX(S52:S92, MATCH(LARGE(X52:X92, 1),X52:X92, 0))</f>
        <v>Leodis Dream (IRE)</v>
      </c>
    </row>
    <row r="53" spans="1:33" hidden="1" outlineLevel="1">
      <c r="A53" t="s">
        <v>43</v>
      </c>
      <c r="B53" t="str">
        <f>A2</f>
        <v>Orange Blossom</v>
      </c>
      <c r="C53">
        <f>AE2</f>
        <v>270.32130000000001</v>
      </c>
      <c r="D53">
        <f>AG2</f>
        <v>87</v>
      </c>
      <c r="E53">
        <f>C53-D53</f>
        <v>183.32130000000001</v>
      </c>
      <c r="F53">
        <f>SUMIF(B53:B61, B53, G53:G61)</f>
        <v>0.12750535973485183</v>
      </c>
      <c r="G53">
        <f>(1/C53)*(C53-C54)</f>
        <v>2.6361962597841838E-2</v>
      </c>
      <c r="H53">
        <f>AF2</f>
        <v>3.5</v>
      </c>
      <c r="J53">
        <v>2</v>
      </c>
      <c r="K53" t="str">
        <f t="shared" si="0"/>
        <v>Leodis Dream (IRE)</v>
      </c>
      <c r="L53" t="str">
        <f t="shared" si="0"/>
        <v>Kickham Street</v>
      </c>
      <c r="M53" t="str">
        <f t="shared" si="0"/>
        <v>Wedding Date</v>
      </c>
      <c r="N53" t="str">
        <f t="shared" si="1"/>
        <v>Wedding Date</v>
      </c>
      <c r="O53" t="str">
        <f t="shared" si="2"/>
        <v>Fairy Stories</v>
      </c>
      <c r="P53" t="str">
        <f t="shared" si="3"/>
        <v>Wedding Date</v>
      </c>
      <c r="Q53" t="str">
        <f t="shared" si="4"/>
        <v>Wedding Date</v>
      </c>
      <c r="R53" t="str">
        <f t="shared" si="5"/>
        <v>Leodis Dream (IRE)</v>
      </c>
      <c r="S53" t="str">
        <f t="shared" si="6"/>
        <v>Leodis Dream (IRE)</v>
      </c>
      <c r="V53">
        <f t="shared" si="7"/>
        <v>57</v>
      </c>
      <c r="W53">
        <f t="shared" si="8"/>
        <v>57</v>
      </c>
      <c r="X53">
        <f t="shared" si="9"/>
        <v>57</v>
      </c>
      <c r="Y53">
        <f t="shared" si="10"/>
        <v>10</v>
      </c>
      <c r="Z53">
        <f t="shared" si="10"/>
        <v>4</v>
      </c>
      <c r="AA53">
        <f t="shared" si="10"/>
        <v>8</v>
      </c>
      <c r="AB53">
        <f t="shared" si="11"/>
        <v>9</v>
      </c>
      <c r="AC53">
        <f t="shared" si="12"/>
        <v>3</v>
      </c>
      <c r="AD53">
        <f t="shared" si="13"/>
        <v>7</v>
      </c>
      <c r="AE53">
        <f t="shared" si="14"/>
        <v>6</v>
      </c>
      <c r="AF53">
        <f t="shared" si="14"/>
        <v>10</v>
      </c>
    </row>
    <row r="54" spans="1:33" hidden="1" outlineLevel="1">
      <c r="A54" t="s">
        <v>44</v>
      </c>
      <c r="B54" t="str">
        <f>A3</f>
        <v>Leodis Dream (IRE)</v>
      </c>
      <c r="C54">
        <f>AE3</f>
        <v>263.19510000000002</v>
      </c>
      <c r="D54">
        <f>AG3</f>
        <v>0</v>
      </c>
      <c r="E54">
        <f t="shared" ref="E54:E55" si="15">C54-D54</f>
        <v>263.19510000000002</v>
      </c>
      <c r="F54">
        <f ca="1">SUMIF(B53:B64, B54, G53:G61)</f>
        <v>0</v>
      </c>
      <c r="H54">
        <f>AF3</f>
        <v>2.5</v>
      </c>
      <c r="J54">
        <v>3</v>
      </c>
      <c r="K54" t="str">
        <f t="shared" si="0"/>
        <v>Wedding Date</v>
      </c>
      <c r="L54" t="str">
        <f t="shared" si="0"/>
        <v>Just Be Friendly</v>
      </c>
      <c r="M54" t="str">
        <f t="shared" si="0"/>
        <v>Just Be Friendly</v>
      </c>
      <c r="N54" t="str">
        <f t="shared" si="1"/>
        <v>Leodis Dream (IRE)</v>
      </c>
      <c r="O54" t="str">
        <f t="shared" si="2"/>
        <v>Kickham Street</v>
      </c>
      <c r="P54" t="str">
        <f t="shared" si="3"/>
        <v>Haighfield</v>
      </c>
      <c r="Q54" t="str">
        <f t="shared" si="4"/>
        <v>Haighfield</v>
      </c>
      <c r="R54" t="str">
        <f t="shared" si="5"/>
        <v>Just Be Friendly</v>
      </c>
      <c r="S54" t="str">
        <f t="shared" si="6"/>
        <v>Wedding Date</v>
      </c>
      <c r="V54">
        <f t="shared" si="7"/>
        <v>75</v>
      </c>
      <c r="W54">
        <f t="shared" si="8"/>
        <v>-9</v>
      </c>
      <c r="X54">
        <f t="shared" si="9"/>
        <v>-9</v>
      </c>
      <c r="Y54">
        <f t="shared" si="10"/>
        <v>9</v>
      </c>
      <c r="Z54">
        <f t="shared" si="10"/>
        <v>8</v>
      </c>
      <c r="AA54">
        <f t="shared" si="10"/>
        <v>10</v>
      </c>
      <c r="AB54">
        <f t="shared" si="11"/>
        <v>10</v>
      </c>
      <c r="AC54">
        <f t="shared" si="12"/>
        <v>10</v>
      </c>
      <c r="AD54">
        <f t="shared" si="13"/>
        <v>11</v>
      </c>
      <c r="AE54">
        <f t="shared" si="14"/>
        <v>6</v>
      </c>
      <c r="AF54">
        <f t="shared" si="14"/>
        <v>11</v>
      </c>
    </row>
    <row r="55" spans="1:33" hidden="1" outlineLevel="1">
      <c r="A55" t="s">
        <v>45</v>
      </c>
      <c r="B55" t="str">
        <f>A4</f>
        <v>Wedding Date</v>
      </c>
      <c r="C55">
        <f>AE4</f>
        <v>247.84280000000001</v>
      </c>
      <c r="D55">
        <f>AG4</f>
        <v>84</v>
      </c>
      <c r="E55">
        <f t="shared" si="15"/>
        <v>163.84280000000001</v>
      </c>
      <c r="F55">
        <f ca="1">SUMIF(B53:B64, B55, G53:G61)</f>
        <v>0.11035844590823808</v>
      </c>
      <c r="H55">
        <f>AF4</f>
        <v>6</v>
      </c>
      <c r="J55">
        <v>4</v>
      </c>
      <c r="K55" t="str">
        <f t="shared" si="0"/>
        <v>Just Be Friendly</v>
      </c>
      <c r="L55" t="str">
        <f t="shared" si="0"/>
        <v>Wedding Date</v>
      </c>
      <c r="M55" t="str">
        <f t="shared" si="0"/>
        <v>Leodis Dream (IRE)</v>
      </c>
      <c r="N55" t="str">
        <f t="shared" si="1"/>
        <v>Just Be Friendly</v>
      </c>
      <c r="O55" t="str">
        <f t="shared" si="2"/>
        <v>Just Be Friendly</v>
      </c>
      <c r="P55" t="str">
        <f t="shared" si="3"/>
        <v>Kickham Street</v>
      </c>
      <c r="Q55" t="str">
        <f t="shared" si="4"/>
        <v>Kickham Street</v>
      </c>
      <c r="R55" t="str">
        <f t="shared" si="5"/>
        <v>Fairy Stories</v>
      </c>
      <c r="S55" t="str">
        <f t="shared" si="6"/>
        <v>Just Be Friendly</v>
      </c>
      <c r="V55">
        <f t="shared" si="7"/>
        <v>66</v>
      </c>
      <c r="W55">
        <f t="shared" si="8"/>
        <v>-9</v>
      </c>
      <c r="X55">
        <f t="shared" si="9"/>
        <v>-9</v>
      </c>
      <c r="Y55">
        <f t="shared" si="10"/>
        <v>8</v>
      </c>
      <c r="Z55">
        <f t="shared" si="10"/>
        <v>9</v>
      </c>
      <c r="AA55">
        <f t="shared" si="10"/>
        <v>9</v>
      </c>
      <c r="AB55">
        <f t="shared" si="11"/>
        <v>8</v>
      </c>
      <c r="AC55">
        <f t="shared" si="12"/>
        <v>7</v>
      </c>
      <c r="AD55">
        <f t="shared" si="13"/>
        <v>8</v>
      </c>
      <c r="AE55">
        <f t="shared" si="14"/>
        <v>8</v>
      </c>
      <c r="AF55">
        <f t="shared" si="14"/>
        <v>9</v>
      </c>
    </row>
    <row r="56" spans="1:33" hidden="1" outlineLevel="1">
      <c r="A56" t="s">
        <v>46</v>
      </c>
      <c r="B56" t="str">
        <f>INDEX(A$2:A$20,MATCH(C56,M$2:M$20,0))</f>
        <v>Orange Blossom</v>
      </c>
      <c r="C56">
        <f>LARGE(M$2:M$20, D56)</f>
        <v>91.507499999999993</v>
      </c>
      <c r="D56">
        <v>1</v>
      </c>
      <c r="E56">
        <f>LARGE(M$2:M$20, F56)</f>
        <v>84.814499999999995</v>
      </c>
      <c r="F56">
        <v>2</v>
      </c>
      <c r="G56">
        <f t="shared" ref="G56:G61" si="16">IF(C56&gt;0, (1/C56)*(C56-E56), 0.1)</f>
        <v>7.3141545774936464E-2</v>
      </c>
      <c r="H56">
        <f t="shared" ref="H56:H61" si="17">INDEX(AF$2:AF$20,MATCH(B56,A$2:A$20,0))</f>
        <v>3.5</v>
      </c>
      <c r="J56">
        <v>5</v>
      </c>
      <c r="K56" t="str">
        <f t="shared" si="0"/>
        <v>Celestial Warrior (IRE)</v>
      </c>
      <c r="L56" t="str">
        <f t="shared" si="0"/>
        <v>Fairy Stories</v>
      </c>
      <c r="M56" t="str">
        <f t="shared" si="0"/>
        <v>Leodis Dream (IRE)</v>
      </c>
      <c r="N56" t="str">
        <f t="shared" si="1"/>
        <v>Celestial Warrior (IRE)</v>
      </c>
      <c r="O56" t="str">
        <f t="shared" si="2"/>
        <v>Leodis Dream (IRE)</v>
      </c>
      <c r="P56" t="str">
        <f t="shared" si="3"/>
        <v>Just Be Friendly</v>
      </c>
      <c r="Q56" t="str">
        <f t="shared" si="4"/>
        <v>Just Be Friendly</v>
      </c>
      <c r="R56" t="str">
        <f t="shared" si="5"/>
        <v>Orange Blossom</v>
      </c>
      <c r="S56" t="str">
        <f t="shared" si="6"/>
        <v>Celestial Warrior (IRE)</v>
      </c>
      <c r="V56">
        <f t="shared" si="7"/>
        <v>38</v>
      </c>
      <c r="W56">
        <f t="shared" si="8"/>
        <v>38</v>
      </c>
      <c r="X56">
        <f t="shared" si="9"/>
        <v>38</v>
      </c>
      <c r="Y56">
        <f t="shared" si="10"/>
        <v>7</v>
      </c>
      <c r="Z56">
        <f t="shared" si="10"/>
        <v>4</v>
      </c>
      <c r="AA56">
        <f t="shared" si="10"/>
        <v>8</v>
      </c>
      <c r="AB56">
        <f t="shared" si="11"/>
        <v>7</v>
      </c>
      <c r="AC56">
        <f t="shared" si="12"/>
        <v>1</v>
      </c>
      <c r="AD56">
        <f t="shared" si="13"/>
        <v>3</v>
      </c>
      <c r="AE56">
        <f t="shared" si="14"/>
        <v>1</v>
      </c>
      <c r="AF56">
        <f t="shared" si="14"/>
        <v>7</v>
      </c>
    </row>
    <row r="57" spans="1:33" hidden="1" outlineLevel="1">
      <c r="A57" t="s">
        <v>25</v>
      </c>
      <c r="B57" t="str">
        <f>INDEX(A$2:A$20,MATCH(C57,W$2:W$20,0))</f>
        <v>Orange Blossom</v>
      </c>
      <c r="C57">
        <f>LARGE(W$2:W$20, D57)</f>
        <v>21.1736</v>
      </c>
      <c r="D57">
        <v>1</v>
      </c>
      <c r="E57">
        <f>LARGE(W$2:W$20, F57)</f>
        <v>20.5807</v>
      </c>
      <c r="F57">
        <v>2</v>
      </c>
      <c r="G57">
        <f t="shared" si="16"/>
        <v>2.8001851362073536E-2</v>
      </c>
      <c r="H57">
        <f t="shared" si="17"/>
        <v>3.5</v>
      </c>
      <c r="J57">
        <v>6</v>
      </c>
      <c r="K57" t="str">
        <f t="shared" si="0"/>
        <v>Sambucca Spirit</v>
      </c>
      <c r="L57" t="str">
        <f t="shared" si="0"/>
        <v>Sambucca Spirit</v>
      </c>
      <c r="M57" t="str">
        <f t="shared" si="0"/>
        <v>Leodis Dream (IRE)</v>
      </c>
      <c r="N57" t="str">
        <f t="shared" si="1"/>
        <v>Happy Harmony</v>
      </c>
      <c r="O57" t="str">
        <f t="shared" si="2"/>
        <v>Leodis Dream (IRE)</v>
      </c>
      <c r="P57" t="str">
        <f t="shared" si="3"/>
        <v>Lincoln Spirit</v>
      </c>
      <c r="Q57" t="str">
        <f t="shared" si="4"/>
        <v>Lincoln Spirit</v>
      </c>
      <c r="R57" t="str">
        <f t="shared" si="5"/>
        <v>Orange Blossom</v>
      </c>
      <c r="S57" t="str">
        <f t="shared" si="6"/>
        <v>Kickham Street</v>
      </c>
      <c r="V57">
        <f t="shared" si="7"/>
        <v>54</v>
      </c>
      <c r="W57">
        <f t="shared" si="8"/>
        <v>54</v>
      </c>
      <c r="X57">
        <f t="shared" si="9"/>
        <v>54</v>
      </c>
      <c r="Y57">
        <f t="shared" si="10"/>
        <v>4</v>
      </c>
      <c r="Z57">
        <f t="shared" si="10"/>
        <v>10</v>
      </c>
      <c r="AA57">
        <f t="shared" si="10"/>
        <v>8</v>
      </c>
      <c r="AB57">
        <f t="shared" si="11"/>
        <v>4</v>
      </c>
      <c r="AC57">
        <f t="shared" si="12"/>
        <v>8</v>
      </c>
      <c r="AD57">
        <f t="shared" si="13"/>
        <v>9</v>
      </c>
      <c r="AE57">
        <f t="shared" si="14"/>
        <v>9</v>
      </c>
      <c r="AF57">
        <f t="shared" si="14"/>
        <v>2</v>
      </c>
    </row>
    <row r="58" spans="1:33" hidden="1" outlineLevel="1">
      <c r="A58" t="s">
        <v>28</v>
      </c>
      <c r="B58" t="str">
        <f>INDEX(A$2:A$20,MATCH(C58,AA$2:AA$20,0))</f>
        <v>Wedding Date</v>
      </c>
      <c r="C58">
        <f>LARGE(AA$2:AA$20, D58)</f>
        <v>1.7701</v>
      </c>
      <c r="D58">
        <v>1</v>
      </c>
      <c r="E58">
        <f>LARGE(AA$2:AA$20, F58)</f>
        <v>1.6072</v>
      </c>
      <c r="F58">
        <v>2</v>
      </c>
      <c r="G58">
        <f t="shared" si="16"/>
        <v>9.202869894356254E-2</v>
      </c>
      <c r="H58">
        <f t="shared" si="17"/>
        <v>6</v>
      </c>
      <c r="J58">
        <v>7</v>
      </c>
      <c r="K58" t="str">
        <f t="shared" si="0"/>
        <v>Fairy Stories</v>
      </c>
      <c r="L58" t="str">
        <f t="shared" si="0"/>
        <v>Happy Harmony</v>
      </c>
      <c r="M58" t="str">
        <f t="shared" si="0"/>
        <v>Leodis Dream (IRE)</v>
      </c>
      <c r="N58" t="str">
        <f t="shared" si="1"/>
        <v>Fairy Stories</v>
      </c>
      <c r="O58" t="str">
        <f t="shared" si="2"/>
        <v>Sambucca Spirit</v>
      </c>
      <c r="P58" t="str">
        <f t="shared" si="3"/>
        <v>Orange Blossom</v>
      </c>
      <c r="Q58" t="str">
        <f t="shared" si="4"/>
        <v>Orange Blossom</v>
      </c>
      <c r="R58" t="str">
        <f t="shared" si="5"/>
        <v>Orange Blossom</v>
      </c>
      <c r="S58" t="str">
        <f t="shared" si="6"/>
        <v>Fairy Stories</v>
      </c>
      <c r="V58">
        <f t="shared" si="7"/>
        <v>56</v>
      </c>
      <c r="W58">
        <f t="shared" si="8"/>
        <v>56</v>
      </c>
      <c r="X58">
        <f t="shared" si="9"/>
        <v>56</v>
      </c>
      <c r="Y58">
        <f t="shared" si="10"/>
        <v>5</v>
      </c>
      <c r="Z58">
        <f t="shared" si="10"/>
        <v>7</v>
      </c>
      <c r="AA58">
        <f t="shared" si="10"/>
        <v>8</v>
      </c>
      <c r="AB58">
        <f t="shared" si="11"/>
        <v>5</v>
      </c>
      <c r="AC58">
        <f t="shared" si="12"/>
        <v>2</v>
      </c>
      <c r="AD58">
        <f t="shared" si="13"/>
        <v>10</v>
      </c>
      <c r="AE58">
        <f t="shared" si="14"/>
        <v>11</v>
      </c>
      <c r="AF58">
        <f t="shared" si="14"/>
        <v>8</v>
      </c>
    </row>
    <row r="59" spans="1:33" hidden="1" outlineLevel="1">
      <c r="A59" t="s">
        <v>30</v>
      </c>
      <c r="B59" t="str">
        <f>INDEX(A$2:A$20,MATCH(C59,AC$2:AC$20,0))</f>
        <v>Fairy Stories</v>
      </c>
      <c r="C59">
        <f>LARGE(AC$2:AC$20, D59)</f>
        <v>2.3774999999999999</v>
      </c>
      <c r="D59">
        <v>1</v>
      </c>
      <c r="E59">
        <f>LARGE(AC$2:AC$20, F59)</f>
        <v>2.2787999999999999</v>
      </c>
      <c r="F59">
        <v>2</v>
      </c>
      <c r="G59">
        <f t="shared" si="16"/>
        <v>4.1514195583596217E-2</v>
      </c>
      <c r="H59">
        <f t="shared" si="17"/>
        <v>25</v>
      </c>
      <c r="J59">
        <v>8</v>
      </c>
      <c r="K59" t="str">
        <f t="shared" si="0"/>
        <v>Kickham Street</v>
      </c>
      <c r="L59" t="str">
        <f t="shared" si="0"/>
        <v>Leodis Dream (IRE)</v>
      </c>
      <c r="M59" t="str">
        <f t="shared" si="0"/>
        <v>Leodis Dream (IRE)</v>
      </c>
      <c r="N59" t="str">
        <f t="shared" si="1"/>
        <v>Kickham Street</v>
      </c>
      <c r="O59" t="str">
        <f t="shared" si="2"/>
        <v>Happy Harmony</v>
      </c>
      <c r="P59" t="str">
        <f t="shared" si="3"/>
        <v>Sambucca Spirit</v>
      </c>
      <c r="Q59" t="str">
        <f t="shared" si="4"/>
        <v>Sambucca Spirit</v>
      </c>
      <c r="R59" t="str">
        <f t="shared" si="5"/>
        <v>Orange Blossom</v>
      </c>
      <c r="S59" t="str">
        <f t="shared" si="6"/>
        <v>Sambucca Spirit</v>
      </c>
      <c r="V59">
        <f t="shared" si="7"/>
        <v>38</v>
      </c>
      <c r="W59">
        <f t="shared" si="8"/>
        <v>38</v>
      </c>
      <c r="X59">
        <f t="shared" si="9"/>
        <v>38</v>
      </c>
      <c r="Y59">
        <f t="shared" si="10"/>
        <v>6</v>
      </c>
      <c r="Z59">
        <f t="shared" si="10"/>
        <v>6</v>
      </c>
      <c r="AA59">
        <f t="shared" si="10"/>
        <v>8</v>
      </c>
      <c r="AB59">
        <f t="shared" si="11"/>
        <v>3</v>
      </c>
      <c r="AC59">
        <f t="shared" si="12"/>
        <v>4</v>
      </c>
      <c r="AD59">
        <f t="shared" si="13"/>
        <v>5</v>
      </c>
      <c r="AE59">
        <f t="shared" si="14"/>
        <v>4</v>
      </c>
      <c r="AF59">
        <f t="shared" si="14"/>
        <v>2</v>
      </c>
    </row>
    <row r="60" spans="1:33" hidden="1" outlineLevel="1">
      <c r="A60" t="s">
        <v>26</v>
      </c>
      <c r="B60" t="str">
        <f>INDEX(A$2:A$20,MATCH(C60,Y$2:Y$20,0))</f>
        <v>Happy Harmony</v>
      </c>
      <c r="C60">
        <f>LARGE(Y$2:Y$20, D60)</f>
        <v>2.6821000000000002</v>
      </c>
      <c r="D60">
        <v>1</v>
      </c>
      <c r="E60">
        <f>LARGE(Y$2:Y$20, F60)</f>
        <v>2.3248000000000002</v>
      </c>
      <c r="F60">
        <v>2</v>
      </c>
      <c r="G60">
        <f t="shared" si="16"/>
        <v>0.13321650945154914</v>
      </c>
      <c r="H60">
        <f t="shared" si="17"/>
        <v>14</v>
      </c>
      <c r="J60">
        <v>9</v>
      </c>
      <c r="K60" t="str">
        <f t="shared" si="0"/>
        <v>Happy Harmony</v>
      </c>
      <c r="L60" t="str">
        <f t="shared" si="0"/>
        <v>Leodis Dream (IRE)</v>
      </c>
      <c r="M60" t="str">
        <f t="shared" si="0"/>
        <v>Leodis Dream (IRE)</v>
      </c>
      <c r="N60" t="str">
        <f t="shared" si="1"/>
        <v>Sambucca Spirit</v>
      </c>
      <c r="O60" t="str">
        <f t="shared" si="2"/>
        <v>Celestial Warrior (IRE)</v>
      </c>
      <c r="P60" t="str">
        <f t="shared" si="3"/>
        <v>Leodis Dream (IRE)</v>
      </c>
      <c r="Q60" t="str">
        <f t="shared" si="4"/>
        <v>Leodis Dream (IRE)</v>
      </c>
      <c r="R60" t="str">
        <f t="shared" si="5"/>
        <v>Orange Blossom</v>
      </c>
      <c r="S60" t="str">
        <f t="shared" si="6"/>
        <v>Happy Harmony</v>
      </c>
      <c r="V60">
        <f t="shared" si="7"/>
        <v>54</v>
      </c>
      <c r="W60">
        <f t="shared" si="8"/>
        <v>54</v>
      </c>
      <c r="X60">
        <f t="shared" si="9"/>
        <v>54</v>
      </c>
      <c r="Y60">
        <f t="shared" si="10"/>
        <v>3</v>
      </c>
      <c r="Z60">
        <f t="shared" si="10"/>
        <v>5</v>
      </c>
      <c r="AA60">
        <f t="shared" si="10"/>
        <v>8</v>
      </c>
      <c r="AB60">
        <f t="shared" si="11"/>
        <v>6</v>
      </c>
      <c r="AC60">
        <f t="shared" si="12"/>
        <v>11</v>
      </c>
      <c r="AD60">
        <f t="shared" si="13"/>
        <v>4</v>
      </c>
      <c r="AE60">
        <f t="shared" si="14"/>
        <v>10</v>
      </c>
      <c r="AF60">
        <f t="shared" si="14"/>
        <v>7</v>
      </c>
    </row>
    <row r="61" spans="1:33" hidden="1" outlineLevel="1">
      <c r="A61" t="s">
        <v>47</v>
      </c>
      <c r="B61" t="str">
        <f>INDEX(A$2:A$20,MATCH(C61,AD$2:AD$20,0))</f>
        <v>Wedding Date</v>
      </c>
      <c r="C61">
        <f>LARGE(AD$2:AD$20, D61)</f>
        <v>25.466799999999999</v>
      </c>
      <c r="D61">
        <v>1</v>
      </c>
      <c r="E61">
        <f>LARGE(AD$2:AD$20, F61)</f>
        <v>25</v>
      </c>
      <c r="F61">
        <v>2</v>
      </c>
      <c r="G61">
        <f t="shared" si="16"/>
        <v>1.8329746964675545E-2</v>
      </c>
      <c r="H61">
        <f t="shared" si="17"/>
        <v>6</v>
      </c>
      <c r="J61">
        <v>10</v>
      </c>
      <c r="K61" t="str">
        <f t="shared" si="0"/>
        <v>Haighfield</v>
      </c>
      <c r="L61" t="str">
        <f t="shared" si="0"/>
        <v>Leodis Dream (IRE)</v>
      </c>
      <c r="M61" t="str">
        <f t="shared" si="0"/>
        <v>Leodis Dream (IRE)</v>
      </c>
      <c r="N61" t="str">
        <f t="shared" si="1"/>
        <v>Haighfield</v>
      </c>
      <c r="O61" t="str">
        <f t="shared" si="2"/>
        <v>Celestial Warrior (IRE)</v>
      </c>
      <c r="P61" t="str">
        <f t="shared" si="3"/>
        <v>Fairy Stories</v>
      </c>
      <c r="Q61" t="str">
        <f t="shared" si="4"/>
        <v>Fairy Stories</v>
      </c>
      <c r="R61" t="str">
        <f t="shared" si="5"/>
        <v>Kickham Street</v>
      </c>
      <c r="S61" t="str">
        <f t="shared" si="6"/>
        <v>Haighfield</v>
      </c>
      <c r="V61">
        <f t="shared" si="7"/>
        <v>42</v>
      </c>
      <c r="W61">
        <f t="shared" si="8"/>
        <v>42</v>
      </c>
      <c r="X61">
        <f>IF(ISNA(W61),"",W61)</f>
        <v>42</v>
      </c>
      <c r="Y61">
        <f t="shared" si="10"/>
        <v>2</v>
      </c>
      <c r="Z61">
        <f t="shared" si="10"/>
        <v>4</v>
      </c>
      <c r="AA61">
        <f t="shared" si="10"/>
        <v>8</v>
      </c>
      <c r="AB61">
        <f t="shared" si="11"/>
        <v>2</v>
      </c>
      <c r="AC61">
        <f t="shared" si="12"/>
        <v>9</v>
      </c>
      <c r="AD61">
        <f t="shared" si="13"/>
        <v>3</v>
      </c>
      <c r="AE61">
        <f t="shared" si="14"/>
        <v>7</v>
      </c>
      <c r="AF61">
        <f t="shared" si="14"/>
        <v>7</v>
      </c>
    </row>
    <row r="62" spans="1:33" hidden="1" outlineLevel="1">
      <c r="A62" t="s">
        <v>116</v>
      </c>
      <c r="B62" t="str">
        <f>IF(OR(D2="5f ", D2="6f ", D2="7f ", D2="1m "), B57, IF(J2="2yo", B59, B53))</f>
        <v>Orange Blossom</v>
      </c>
      <c r="J62">
        <v>11</v>
      </c>
      <c r="K62" t="str">
        <f t="shared" si="0"/>
        <v>Haighfield</v>
      </c>
      <c r="L62" t="str">
        <f t="shared" si="0"/>
        <v>Leodis Dream (IRE)</v>
      </c>
      <c r="M62" t="str">
        <f t="shared" si="0"/>
        <v>Leodis Dream (IRE)</v>
      </c>
      <c r="N62" t="str">
        <f t="shared" si="1"/>
        <v>Haighfield</v>
      </c>
      <c r="O62" t="str">
        <f t="shared" si="2"/>
        <v>Orange Blossom</v>
      </c>
      <c r="P62" t="str">
        <f t="shared" si="3"/>
        <v>Celestial Warrior (IRE)</v>
      </c>
      <c r="Q62" t="str">
        <f t="shared" si="4"/>
        <v>Celestial Warrior (IRE)</v>
      </c>
      <c r="R62" t="str">
        <f t="shared" si="5"/>
        <v>Kickham Street</v>
      </c>
      <c r="S62" t="str">
        <f t="shared" si="6"/>
        <v>Lincoln Spirit</v>
      </c>
      <c r="V62">
        <f t="shared" si="7"/>
        <v>38</v>
      </c>
      <c r="W62">
        <f t="shared" si="8"/>
        <v>38</v>
      </c>
      <c r="X62">
        <f t="shared" ref="X62:X80" si="18">IF(ISNA(W62),"",W62)</f>
        <v>38</v>
      </c>
      <c r="Y62">
        <f t="shared" si="10"/>
        <v>2</v>
      </c>
      <c r="Z62">
        <f t="shared" si="10"/>
        <v>4</v>
      </c>
      <c r="AA62">
        <f t="shared" si="10"/>
        <v>8</v>
      </c>
      <c r="AB62">
        <f t="shared" si="11"/>
        <v>2</v>
      </c>
      <c r="AC62">
        <f t="shared" si="12"/>
        <v>6</v>
      </c>
      <c r="AD62">
        <f t="shared" si="13"/>
        <v>7</v>
      </c>
      <c r="AE62">
        <f t="shared" si="14"/>
        <v>2</v>
      </c>
      <c r="AF62">
        <f t="shared" si="14"/>
        <v>7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Orange Blossom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11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>
        <f t="shared" si="10"/>
        <v>2</v>
      </c>
      <c r="Z63">
        <f t="shared" si="10"/>
        <v>4</v>
      </c>
      <c r="AA63">
        <f t="shared" si="10"/>
        <v>8</v>
      </c>
      <c r="AB63">
        <f t="shared" si="11"/>
        <v>2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>
        <f t="shared" si="14"/>
        <v>2</v>
      </c>
    </row>
    <row r="64" spans="1:33" hidden="1" outlineLevel="1">
      <c r="A64" t="s">
        <v>48</v>
      </c>
      <c r="B64" t="str">
        <f>INDEX(B53:B63,MODE(MATCH(B53:B63,B53:B63,0)))</f>
        <v>Orange Blossom</v>
      </c>
      <c r="C64">
        <f>INDEX(AF$2:AF$20,MATCH(B64,A$2:A$20,0))</f>
        <v>3.5</v>
      </c>
      <c r="D64">
        <v>1</v>
      </c>
      <c r="E64">
        <f>SUMIF(B53:B61, B64, G53:G61)</f>
        <v>0.12750535973485183</v>
      </c>
      <c r="F64">
        <v>0</v>
      </c>
      <c r="G64" t="str">
        <f>K2</f>
        <v>EBF Novice Stakes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2</v>
      </c>
      <c r="Z64">
        <f t="shared" si="10"/>
        <v>4</v>
      </c>
      <c r="AA64">
        <f t="shared" si="10"/>
        <v>8</v>
      </c>
      <c r="AB64">
        <f t="shared" si="11"/>
        <v>2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>
        <f t="shared" si="14"/>
        <v>2</v>
      </c>
    </row>
    <row r="65" spans="1:32" hidden="1" outlineLevel="1">
      <c r="A65" t="s">
        <v>121</v>
      </c>
      <c r="B65" t="str">
        <f>IF(ISNA(G96), "no selection", G96)</f>
        <v>Wedding Date</v>
      </c>
      <c r="C65">
        <f>INDEX(AF$2:AF$20,MATCH(B65,A$2:A$20,0))</f>
        <v>6</v>
      </c>
      <c r="D65">
        <v>1</v>
      </c>
      <c r="F65">
        <f>IF(G68="Non Handicap", F64+1, F64)</f>
        <v>1</v>
      </c>
      <c r="G65" t="str">
        <f>D2</f>
        <v xml:space="preserve">5f </v>
      </c>
      <c r="H65">
        <f>LARGE(G58:G60, 1)</f>
        <v>0.13321650945154914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2</v>
      </c>
      <c r="Z65">
        <f t="shared" si="10"/>
        <v>4</v>
      </c>
      <c r="AA65">
        <f t="shared" si="10"/>
        <v>8</v>
      </c>
      <c r="AB65">
        <f t="shared" si="11"/>
        <v>2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>
        <f t="shared" si="14"/>
        <v>2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4787</v>
      </c>
      <c r="H66">
        <f ca="1">LARGE(F53:F55, 1)</f>
        <v>0.12750535973485183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2</v>
      </c>
      <c r="Z66">
        <f t="shared" si="10"/>
        <v>4</v>
      </c>
      <c r="AA66">
        <f t="shared" si="10"/>
        <v>8</v>
      </c>
      <c r="AB66">
        <f t="shared" si="11"/>
        <v>2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>
        <f t="shared" si="14"/>
        <v>2</v>
      </c>
    </row>
    <row r="67" spans="1:32" hidden="1" outlineLevel="1">
      <c r="A67" t="s">
        <v>67</v>
      </c>
      <c r="B67" t="str">
        <f ca="1">H67</f>
        <v>Orange Blossom</v>
      </c>
      <c r="F67">
        <f>IF(H63&lt;11, F66+1, F66)</f>
        <v>1</v>
      </c>
      <c r="G67" t="str">
        <f>G2</f>
        <v>Good To Soft</v>
      </c>
      <c r="H67" t="str">
        <f ca="1">INDEX(B53:B55,MATCH(H66,F53:F55,0))</f>
        <v>Orange Blossom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2</v>
      </c>
      <c r="Z67">
        <f t="shared" si="10"/>
        <v>4</v>
      </c>
      <c r="AA67">
        <f t="shared" si="10"/>
        <v>8</v>
      </c>
      <c r="AB67">
        <f t="shared" si="11"/>
        <v>2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>
        <f t="shared" si="14"/>
        <v>2</v>
      </c>
    </row>
    <row r="68" spans="1:32" hidden="1" outlineLevel="1">
      <c r="A68" t="str">
        <f ca="1">INDEX(B62:B67,MODE(MATCH(B62:B67,B62:B67,0)))</f>
        <v>Orange Blossom</v>
      </c>
      <c r="B68" t="str">
        <f ca="1">IF(ISNA(A68), B56, A68)</f>
        <v>Orange Blossom</v>
      </c>
      <c r="C68">
        <f ca="1">INDEX(AF$2:AF$20,MATCH(B68,A$2:A$20,0))</f>
        <v>3.5</v>
      </c>
      <c r="D68">
        <v>1</v>
      </c>
      <c r="F68">
        <f ca="1">IF(E70&gt;0.5, F67+1, F67)</f>
        <v>1</v>
      </c>
      <c r="G68" t="str">
        <f>I2</f>
        <v>Non 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2</v>
      </c>
      <c r="Z68">
        <f t="shared" si="10"/>
        <v>4</v>
      </c>
      <c r="AA68">
        <f t="shared" si="10"/>
        <v>8</v>
      </c>
      <c r="AB68">
        <f t="shared" si="11"/>
        <v>2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>
        <f t="shared" si="14"/>
        <v>2</v>
      </c>
    </row>
    <row r="69" spans="1:32" hidden="1" outlineLevel="1">
      <c r="A69" t="s">
        <v>51</v>
      </c>
      <c r="B69" t="str">
        <f ca="1">IF(OR(ISNA(B68), B68="no selection"), B64, B68)</f>
        <v>Orange Blossom</v>
      </c>
      <c r="C69">
        <f ca="1">INDEX(AF$2:AF$20,MATCH(B69,A$2:A$20,0))</f>
        <v>3.5</v>
      </c>
      <c r="D69">
        <v>1</v>
      </c>
      <c r="F69">
        <f ca="1">IF(E70&gt;1, F68+1, F68)</f>
        <v>1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2</v>
      </c>
      <c r="Z69">
        <f t="shared" si="10"/>
        <v>4</v>
      </c>
      <c r="AA69">
        <f t="shared" si="10"/>
        <v>8</v>
      </c>
      <c r="AB69">
        <f t="shared" si="11"/>
        <v>2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>
        <f t="shared" si="14"/>
        <v>2</v>
      </c>
    </row>
    <row r="70" spans="1:32" hidden="1" outlineLevel="1">
      <c r="A70" t="s">
        <v>62</v>
      </c>
      <c r="B70" t="str">
        <f ca="1">IF(B69=FALSE, B53, B69)</f>
        <v>Orange Blossom</v>
      </c>
      <c r="C70">
        <f ca="1">INDEX(AF$2:AF$20,MATCH(B70,A$2:A$20,0))</f>
        <v>3.5</v>
      </c>
      <c r="D70">
        <v>1</v>
      </c>
      <c r="E70">
        <f ca="1">SUMIF(B53:B61, B70, G53:G61)</f>
        <v>0.12750535973485183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2</v>
      </c>
      <c r="Z70">
        <f t="shared" si="10"/>
        <v>4</v>
      </c>
      <c r="AA70">
        <f t="shared" si="10"/>
        <v>8</v>
      </c>
      <c r="AB70">
        <f t="shared" si="11"/>
        <v>2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>
        <f t="shared" si="14"/>
        <v>2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2</v>
      </c>
      <c r="Z71">
        <f t="shared" si="10"/>
        <v>4</v>
      </c>
      <c r="AA71">
        <f t="shared" si="10"/>
        <v>8</v>
      </c>
      <c r="AB71">
        <f t="shared" si="11"/>
        <v>2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>
        <f t="shared" si="14"/>
        <v>2</v>
      </c>
    </row>
    <row r="72" spans="1:32" hidden="1" outlineLevel="1">
      <c r="A72" t="s">
        <v>98</v>
      </c>
      <c r="B72" t="str">
        <f>B53</f>
        <v>Orange Blossom</v>
      </c>
      <c r="C72">
        <f>C53</f>
        <v>270.32130000000001</v>
      </c>
      <c r="D72">
        <f>(1/C72)*(C72-C73)</f>
        <v>2.6361962597841838E-2</v>
      </c>
      <c r="E72">
        <f>H53</f>
        <v>3.5</v>
      </c>
      <c r="F72">
        <f>(E72*10)-10</f>
        <v>25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2</v>
      </c>
      <c r="Z72">
        <f t="shared" si="10"/>
        <v>4</v>
      </c>
      <c r="AA72">
        <f t="shared" si="10"/>
        <v>8</v>
      </c>
      <c r="AB72">
        <f t="shared" si="11"/>
        <v>2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>
        <f t="shared" si="14"/>
        <v>2</v>
      </c>
    </row>
    <row r="73" spans="1:32" hidden="1" outlineLevel="1">
      <c r="A73" t="s">
        <v>99</v>
      </c>
      <c r="B73" t="str">
        <f t="shared" ref="B73:C74" si="19">B54</f>
        <v>Leodis Dream (IRE)</v>
      </c>
      <c r="C73">
        <f t="shared" si="19"/>
        <v>263.19510000000002</v>
      </c>
      <c r="D73">
        <f>(1/C73)*(C73-C74)</f>
        <v>5.8330493234866505E-2</v>
      </c>
      <c r="E73">
        <f t="shared" ref="E73:E74" si="20">H54</f>
        <v>2.5</v>
      </c>
      <c r="F73">
        <f>(E73*10)-10</f>
        <v>15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2</v>
      </c>
      <c r="Z73">
        <f t="shared" si="10"/>
        <v>4</v>
      </c>
      <c r="AA73">
        <f t="shared" si="10"/>
        <v>8</v>
      </c>
      <c r="AB73">
        <f t="shared" si="11"/>
        <v>2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>
        <f t="shared" si="14"/>
        <v>2</v>
      </c>
    </row>
    <row r="74" spans="1:32" hidden="1" outlineLevel="1">
      <c r="A74" t="s">
        <v>100</v>
      </c>
      <c r="B74" t="str">
        <f t="shared" si="19"/>
        <v>Wedding Date</v>
      </c>
      <c r="C74">
        <f t="shared" si="19"/>
        <v>247.84280000000001</v>
      </c>
      <c r="E74">
        <f t="shared" si="20"/>
        <v>6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2</v>
      </c>
      <c r="Z74">
        <f t="shared" si="10"/>
        <v>4</v>
      </c>
      <c r="AA74">
        <f t="shared" si="10"/>
        <v>8</v>
      </c>
      <c r="AB74">
        <f t="shared" si="11"/>
        <v>2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>
        <f t="shared" si="14"/>
        <v>2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2</v>
      </c>
      <c r="Z75">
        <f t="shared" si="10"/>
        <v>4</v>
      </c>
      <c r="AA75">
        <f t="shared" si="10"/>
        <v>8</v>
      </c>
      <c r="AB75">
        <f t="shared" si="11"/>
        <v>2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>
        <f t="shared" si="14"/>
        <v>2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2</v>
      </c>
      <c r="Z76">
        <f t="shared" si="10"/>
        <v>4</v>
      </c>
      <c r="AA76">
        <f t="shared" si="10"/>
        <v>8</v>
      </c>
      <c r="AB76">
        <f t="shared" si="11"/>
        <v>2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>
        <f t="shared" si="14"/>
        <v>2</v>
      </c>
    </row>
    <row r="77" spans="1:32" hidden="1" outlineLevel="1">
      <c r="A77" t="s">
        <v>105</v>
      </c>
      <c r="B77">
        <f>SMALL(AF2:AF50, 1)</f>
        <v>2.5</v>
      </c>
      <c r="C77">
        <f>SMALL(AF2:AF50, 1)</f>
        <v>2.5</v>
      </c>
      <c r="D77" t="str">
        <f>IF(G77&lt;=3, "YES", "NO")</f>
        <v>YES</v>
      </c>
      <c r="E77">
        <f>IF(C77=0,SMALL(AF2:AF49,2), C77)</f>
        <v>2.5</v>
      </c>
      <c r="F77">
        <f>IF(E77=0, SMALL(AF2:AF49, 3), E77)</f>
        <v>2.5</v>
      </c>
      <c r="G77">
        <f>IF(F77=0, SMALL(AF2:AF49, 4), F77)</f>
        <v>2.5</v>
      </c>
      <c r="H77" t="str">
        <f>INDEX(A2:A50, MATCH(G77, AF2:AF50, 0))</f>
        <v>Leodis Dream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2</v>
      </c>
      <c r="Z77">
        <f t="shared" si="10"/>
        <v>4</v>
      </c>
      <c r="AA77">
        <f t="shared" si="10"/>
        <v>8</v>
      </c>
      <c r="AB77">
        <f t="shared" si="11"/>
        <v>2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>
        <f t="shared" si="14"/>
        <v>2</v>
      </c>
    </row>
    <row r="78" spans="1:32" hidden="1" outlineLevel="1">
      <c r="A78" t="s">
        <v>106</v>
      </c>
      <c r="B78">
        <f>INDEX(AE2:AE50, MATCH(H77, A2:A50, 0))</f>
        <v>263.19510000000002</v>
      </c>
      <c r="C78">
        <f>(B79-B78)+0.01</f>
        <v>7.1361999999999828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2</v>
      </c>
      <c r="Z78">
        <f t="shared" si="10"/>
        <v>4</v>
      </c>
      <c r="AA78">
        <f t="shared" si="10"/>
        <v>8</v>
      </c>
      <c r="AB78">
        <f t="shared" si="11"/>
        <v>2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>
        <f t="shared" si="14"/>
        <v>2</v>
      </c>
    </row>
    <row r="79" spans="1:32" hidden="1" outlineLevel="1">
      <c r="A79" t="s">
        <v>107</v>
      </c>
      <c r="B79">
        <f>LARGE(AE2:AE50, 1)</f>
        <v>270.32130000000001</v>
      </c>
      <c r="C79">
        <f>C78/B79</f>
        <v>2.6398955613190608E-2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Leodis Dream (IRE) is highly rated.</v>
      </c>
      <c r="H79" t="str">
        <f>INDEX(A2:A50, MATCH(B79, AE2:AE50, 0))</f>
        <v>Orange Blossom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2</v>
      </c>
      <c r="Z79">
        <f t="shared" si="10"/>
        <v>4</v>
      </c>
      <c r="AA79">
        <f t="shared" si="10"/>
        <v>8</v>
      </c>
      <c r="AB79">
        <f t="shared" si="11"/>
        <v>2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>
        <f t="shared" si="14"/>
        <v>2</v>
      </c>
    </row>
    <row r="80" spans="1:32" hidden="1" outlineLevel="1">
      <c r="A80" t="s">
        <v>108</v>
      </c>
      <c r="B80">
        <f>INDEX(W2:W50,MATCH(H77,A2:A50,0))</f>
        <v>20.5029</v>
      </c>
      <c r="C80">
        <f>(B81-B80)+0.01</f>
        <v>0.68070000000000008</v>
      </c>
      <c r="D80" t="str">
        <f>D2</f>
        <v xml:space="preserve">5f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2</v>
      </c>
      <c r="Z80">
        <f t="shared" si="10"/>
        <v>4</v>
      </c>
      <c r="AA80">
        <f t="shared" si="10"/>
        <v>8</v>
      </c>
      <c r="AB80">
        <f t="shared" si="11"/>
        <v>2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>
        <f t="shared" si="14"/>
        <v>2</v>
      </c>
    </row>
    <row r="81" spans="1:19" hidden="1" outlineLevel="1">
      <c r="A81" t="s">
        <v>109</v>
      </c>
      <c r="B81">
        <f>LARGE(W2:W49, 1)</f>
        <v>21.1736</v>
      </c>
      <c r="C81">
        <f>C80/B81</f>
        <v>3.2148524577776103E-2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Lincoln Spirit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Catterick</v>
      </c>
    </row>
    <row r="82" spans="1:19" hidden="1" outlineLevel="1">
      <c r="A82" t="s">
        <v>110</v>
      </c>
      <c r="B82">
        <f>INDEX(M2:M49, MATCH(H77, A2:A49, 0))</f>
        <v>84.814499999999995</v>
      </c>
      <c r="C82">
        <f>(B83-B82)+0.01</f>
        <v>6.7029999999999976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91.507499999999993</v>
      </c>
      <c r="C83">
        <f>C82/B83</f>
        <v>7.3250826434991645E-2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Leodis Dream (IRE)is the form horse.</v>
      </c>
      <c r="H83" t="str">
        <f>INDEX(A2:A50,MATCH(B83,INDEX(M2:M50,0)))</f>
        <v>Lincoln Spirit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1.4400999999999999</v>
      </c>
      <c r="C84">
        <f>(B85-B84)+0.01</f>
        <v>0.94740000000000002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2.3774999999999999</v>
      </c>
      <c r="C85">
        <f>C84/B85</f>
        <v>0.3984858044164038</v>
      </c>
      <c r="D85" t="str">
        <f>IF(AND(J2="2yo", C85&gt;0.2), "YES", "NO")</f>
        <v>YES</v>
      </c>
      <c r="E85" t="str">
        <f>IF(J2&lt;&gt;"2yo", "IGNORE", "")</f>
        <v/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 xml:space="preserve">PLUS: The Stallion rating for lay selection Leodis Dream (IRE) is 39.85% worse than best-rated stallion Fairy Stories. </v>
      </c>
      <c r="H85" t="str">
        <f>INDEX(A2:A50, MATCH(B85, AC2:AC50, 0))</f>
        <v>Fairy Stories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25</v>
      </c>
      <c r="C86">
        <f>(B87-B86)+0.01</f>
        <v>0.47679999999999922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25.466799999999999</v>
      </c>
      <c r="C87">
        <f>C86/B87</f>
        <v>1.8722415065889678E-2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Wedding Date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1.2776000000000001</v>
      </c>
      <c r="C88">
        <f>B89-B88</f>
        <v>1.4045000000000001</v>
      </c>
      <c r="H88" t="str">
        <f>INDEX(X2:X50, MATCH(B88, Y2:Y50, 0))</f>
        <v>Nolan, D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2.6821000000000002</v>
      </c>
      <c r="C89">
        <f>C88/B89</f>
        <v>0.52365683606129521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McDonald, P J is 52.37% ahead of Nolan, D. </v>
      </c>
      <c r="H89" t="str">
        <f>INDEX(X2:X50, MATCH(B89, Y2:Y50, 0))</f>
        <v>McDonald, P J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0</v>
      </c>
      <c r="C90">
        <f>(B91-B90)+0.01</f>
        <v>71.638500000000008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71.628500000000003</v>
      </c>
      <c r="C91">
        <f>(C90+0.01)/(B91+0.01)</f>
        <v>1.0001395897457372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Orange Blossom outperformed Leodis Dream (IRE) significantly.</v>
      </c>
      <c r="H91" t="str">
        <f>INDEX(A2:A50, MATCH(B91, N2:N50, 0))</f>
        <v>Orange Blossom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46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0.39129999999999998</v>
      </c>
    </row>
    <row r="96" spans="1:19" hidden="1" outlineLevel="1">
      <c r="A96" t="s">
        <v>70</v>
      </c>
      <c r="B96">
        <f>INDEX(Sheet1!H:H, MATCH($A$51, Sheet1!$A:$A,0))</f>
        <v>0.3261</v>
      </c>
      <c r="C96" t="str">
        <f>IF(AND($B$94&gt;15,B96&gt;0.25),B55)</f>
        <v>Wedding Date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Wedding Date</v>
      </c>
      <c r="G96" t="str">
        <f>INDEX(F96:F101,MATCH(1,E96:E101,0))</f>
        <v>Wedding Date</v>
      </c>
    </row>
    <row r="97" spans="1:6" hidden="1" outlineLevel="1">
      <c r="A97" t="s">
        <v>25</v>
      </c>
      <c r="B97">
        <f>INDEX(Sheet1!J:J, MATCH($A$51, Sheet1!$A:$A,0))</f>
        <v>0.21740000000000001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0.19570000000000001</v>
      </c>
      <c r="C98" t="b">
        <f>IF(AND($B$94&gt;15,B98&gt;0.25),B57)</f>
        <v>0</v>
      </c>
      <c r="D98">
        <f t="shared" si="22"/>
        <v>2</v>
      </c>
      <c r="E98">
        <f t="shared" si="23"/>
        <v>5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0.26090000000000002</v>
      </c>
      <c r="C99" t="str">
        <f>IF(AND($B$94&gt;15,B99&gt;0.25),B59)</f>
        <v>Fairy Stories</v>
      </c>
      <c r="D99">
        <f t="shared" si="22"/>
        <v>5</v>
      </c>
      <c r="E99">
        <f t="shared" si="23"/>
        <v>2</v>
      </c>
      <c r="F99" t="str">
        <f t="shared" si="24"/>
        <v>Fairy Stories</v>
      </c>
    </row>
    <row r="100" spans="1:6" hidden="1" outlineLevel="1">
      <c r="A100" t="s">
        <v>30</v>
      </c>
      <c r="B100">
        <f>INDEX(Sheet1!N:N, MATCH($A$51, Sheet1!$A:$A,0))</f>
        <v>0.1522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0.23910000000000001</v>
      </c>
      <c r="C101" t="b">
        <f>IF(AND($B$94&gt;15,B101&gt;0.25),B60)</f>
        <v>0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2:W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2:AG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2.85546875" bestFit="1" customWidth="1"/>
    <col min="2" max="3" width="13.140625" bestFit="1" customWidth="1"/>
    <col min="4" max="4" width="12" bestFit="1" customWidth="1"/>
    <col min="5" max="5" width="11" bestFit="1" customWidth="1"/>
    <col min="6" max="6" width="13.28515625" bestFit="1" customWidth="1"/>
    <col min="7" max="7" width="97" bestFit="1" customWidth="1"/>
    <col min="8" max="8" width="22" bestFit="1" customWidth="1"/>
    <col min="9" max="9" width="10.140625" bestFit="1" customWidth="1"/>
    <col min="10" max="10" width="16.28515625" bestFit="1" customWidth="1"/>
    <col min="11" max="11" width="43" bestFit="1" customWidth="1"/>
    <col min="12" max="19" width="22.855468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5703125" bestFit="1" customWidth="1"/>
    <col min="25" max="25" width="14.42578125" bestFit="1" customWidth="1"/>
    <col min="26" max="26" width="16.7109375" bestFit="1" customWidth="1"/>
    <col min="27" max="27" width="15" bestFit="1" customWidth="1"/>
    <col min="28" max="28" width="22.140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280</v>
      </c>
      <c r="B2" s="1">
        <v>0.53819444444444442</v>
      </c>
      <c r="C2" t="s">
        <v>156</v>
      </c>
      <c r="D2" t="s">
        <v>229</v>
      </c>
      <c r="E2" t="s">
        <v>277</v>
      </c>
      <c r="F2">
        <v>3493</v>
      </c>
      <c r="G2" t="s">
        <v>231</v>
      </c>
      <c r="H2" t="s">
        <v>232</v>
      </c>
      <c r="I2" t="s">
        <v>5</v>
      </c>
      <c r="J2" t="s">
        <v>278</v>
      </c>
      <c r="K2" t="s">
        <v>279</v>
      </c>
      <c r="L2">
        <v>5</v>
      </c>
      <c r="M2">
        <v>62.86</v>
      </c>
      <c r="N2">
        <v>76.56</v>
      </c>
      <c r="O2">
        <v>22.808</v>
      </c>
      <c r="P2">
        <v>9.5814000000000004</v>
      </c>
      <c r="Q2">
        <v>5.0030000000000001</v>
      </c>
      <c r="R2">
        <v>3.3492999999999999</v>
      </c>
      <c r="S2">
        <v>2.8466999999999998</v>
      </c>
      <c r="T2">
        <v>1.7748999999999999</v>
      </c>
      <c r="U2">
        <v>1.9334</v>
      </c>
      <c r="V2">
        <v>1.5387</v>
      </c>
      <c r="W2">
        <v>16.872900000000001</v>
      </c>
      <c r="X2" t="s">
        <v>257</v>
      </c>
      <c r="Y2">
        <v>2.1297000000000001</v>
      </c>
      <c r="Z2" t="s">
        <v>281</v>
      </c>
      <c r="AA2">
        <v>2.3586</v>
      </c>
      <c r="AB2" t="s">
        <v>282</v>
      </c>
      <c r="AC2">
        <v>1.7462</v>
      </c>
      <c r="AD2">
        <v>14.462400000000001</v>
      </c>
      <c r="AE2">
        <v>225.82509999999999</v>
      </c>
      <c r="AF2">
        <v>2.75</v>
      </c>
      <c r="AG2">
        <v>55</v>
      </c>
    </row>
    <row r="3" spans="1:33">
      <c r="A3" t="s">
        <v>283</v>
      </c>
      <c r="B3" s="1">
        <v>0.53819444444444442</v>
      </c>
      <c r="C3" t="s">
        <v>156</v>
      </c>
      <c r="D3" t="s">
        <v>229</v>
      </c>
      <c r="E3" t="s">
        <v>277</v>
      </c>
      <c r="F3">
        <v>3493</v>
      </c>
      <c r="G3" t="s">
        <v>231</v>
      </c>
      <c r="H3" t="s">
        <v>232</v>
      </c>
      <c r="I3" t="s">
        <v>5</v>
      </c>
      <c r="J3" t="s">
        <v>278</v>
      </c>
      <c r="K3" t="s">
        <v>279</v>
      </c>
      <c r="L3">
        <v>8</v>
      </c>
      <c r="M3">
        <v>73.400000000000006</v>
      </c>
      <c r="N3">
        <v>47.783999999999999</v>
      </c>
      <c r="O3">
        <v>11.274100000000001</v>
      </c>
      <c r="P3">
        <v>7.0601000000000003</v>
      </c>
      <c r="Q3">
        <v>4.0369999999999999</v>
      </c>
      <c r="R3">
        <v>3.7427000000000001</v>
      </c>
      <c r="S3">
        <v>2.5969000000000002</v>
      </c>
      <c r="T3">
        <v>1.9737</v>
      </c>
      <c r="U3">
        <v>1.1434</v>
      </c>
      <c r="V3">
        <v>1.9396</v>
      </c>
      <c r="W3">
        <v>19.118600000000001</v>
      </c>
      <c r="X3" t="s">
        <v>284</v>
      </c>
      <c r="Y3">
        <v>1.1911</v>
      </c>
      <c r="Z3" t="s">
        <v>285</v>
      </c>
      <c r="AA3">
        <v>1.0971</v>
      </c>
      <c r="AB3" t="s">
        <v>286</v>
      </c>
      <c r="AC3">
        <v>1.036</v>
      </c>
      <c r="AD3">
        <v>17.66</v>
      </c>
      <c r="AE3">
        <v>195.05430000000001</v>
      </c>
      <c r="AF3">
        <v>4</v>
      </c>
      <c r="AG3">
        <v>58</v>
      </c>
    </row>
    <row r="4" spans="1:33">
      <c r="A4" t="s">
        <v>287</v>
      </c>
      <c r="B4" s="1">
        <v>0.53819444444444442</v>
      </c>
      <c r="C4" t="s">
        <v>156</v>
      </c>
      <c r="D4" t="s">
        <v>229</v>
      </c>
      <c r="E4" t="s">
        <v>277</v>
      </c>
      <c r="F4">
        <v>3493</v>
      </c>
      <c r="G4" t="s">
        <v>231</v>
      </c>
      <c r="H4" t="s">
        <v>232</v>
      </c>
      <c r="I4" t="s">
        <v>5</v>
      </c>
      <c r="J4" t="s">
        <v>278</v>
      </c>
      <c r="K4" t="s">
        <v>279</v>
      </c>
      <c r="L4">
        <v>5</v>
      </c>
      <c r="M4">
        <v>47.32</v>
      </c>
      <c r="N4">
        <v>51.335999999999999</v>
      </c>
      <c r="O4">
        <v>28.530799999999999</v>
      </c>
      <c r="P4">
        <v>8.5854999999999997</v>
      </c>
      <c r="Q4">
        <v>5.2378</v>
      </c>
      <c r="R4">
        <v>4.7671999999999999</v>
      </c>
      <c r="S4">
        <v>2.0104000000000002</v>
      </c>
      <c r="T4">
        <v>1.3345</v>
      </c>
      <c r="U4">
        <v>1.0841000000000001</v>
      </c>
      <c r="V4">
        <v>1.5361</v>
      </c>
      <c r="W4">
        <v>11.3436</v>
      </c>
      <c r="X4" t="s">
        <v>288</v>
      </c>
      <c r="Y4">
        <v>1.8071999999999999</v>
      </c>
      <c r="Z4" t="s">
        <v>289</v>
      </c>
      <c r="AA4">
        <v>0.4284</v>
      </c>
      <c r="AB4" t="s">
        <v>290</v>
      </c>
      <c r="AC4">
        <v>1.3092999999999999</v>
      </c>
      <c r="AD4">
        <v>17.8109</v>
      </c>
      <c r="AE4">
        <v>184.4417</v>
      </c>
      <c r="AF4">
        <v>10</v>
      </c>
      <c r="AG4">
        <v>53</v>
      </c>
    </row>
    <row r="5" spans="1:33">
      <c r="A5" t="s">
        <v>291</v>
      </c>
      <c r="B5" s="1">
        <v>0.53819444444444442</v>
      </c>
      <c r="C5" t="s">
        <v>156</v>
      </c>
      <c r="D5" t="s">
        <v>229</v>
      </c>
      <c r="E5" t="s">
        <v>277</v>
      </c>
      <c r="F5">
        <v>3493</v>
      </c>
      <c r="G5" t="s">
        <v>231</v>
      </c>
      <c r="H5" t="s">
        <v>232</v>
      </c>
      <c r="I5" t="s">
        <v>5</v>
      </c>
      <c r="J5" t="s">
        <v>278</v>
      </c>
      <c r="K5" t="s">
        <v>279</v>
      </c>
      <c r="L5">
        <v>7</v>
      </c>
      <c r="M5">
        <v>44.116</v>
      </c>
      <c r="N5">
        <v>43.537999999999997</v>
      </c>
      <c r="O5">
        <v>18.425000000000001</v>
      </c>
      <c r="P5">
        <v>8.6061999999999994</v>
      </c>
      <c r="Q5">
        <v>4.5862999999999996</v>
      </c>
      <c r="R5">
        <v>3.7088999999999999</v>
      </c>
      <c r="S5">
        <v>1.7635000000000001</v>
      </c>
      <c r="T5">
        <v>1.0541</v>
      </c>
      <c r="U5">
        <v>0.93049999999999999</v>
      </c>
      <c r="V5">
        <v>1.1706000000000001</v>
      </c>
      <c r="W5">
        <v>18.585699999999999</v>
      </c>
      <c r="X5" t="s">
        <v>237</v>
      </c>
      <c r="Y5">
        <v>1.4085000000000001</v>
      </c>
      <c r="Z5" t="s">
        <v>292</v>
      </c>
      <c r="AA5">
        <v>0.17910000000000001</v>
      </c>
      <c r="AB5" t="s">
        <v>293</v>
      </c>
      <c r="AC5">
        <v>6.6600000000000006E-2</v>
      </c>
      <c r="AD5">
        <v>16.688400000000001</v>
      </c>
      <c r="AE5">
        <v>164.82749999999999</v>
      </c>
      <c r="AF5">
        <v>12</v>
      </c>
      <c r="AG5">
        <v>59</v>
      </c>
    </row>
    <row r="6" spans="1:33">
      <c r="A6" t="s">
        <v>294</v>
      </c>
      <c r="B6" s="1">
        <v>0.53819444444444442</v>
      </c>
      <c r="C6" t="s">
        <v>156</v>
      </c>
      <c r="D6" t="s">
        <v>229</v>
      </c>
      <c r="E6" t="s">
        <v>277</v>
      </c>
      <c r="F6">
        <v>3493</v>
      </c>
      <c r="G6" t="s">
        <v>231</v>
      </c>
      <c r="H6" t="s">
        <v>232</v>
      </c>
      <c r="I6" t="s">
        <v>5</v>
      </c>
      <c r="J6" t="s">
        <v>278</v>
      </c>
      <c r="K6" t="s">
        <v>279</v>
      </c>
      <c r="L6">
        <v>3</v>
      </c>
      <c r="M6">
        <v>46.314999999999998</v>
      </c>
      <c r="N6">
        <v>32.615600000000001</v>
      </c>
      <c r="O6">
        <v>22.426600000000001</v>
      </c>
      <c r="P6">
        <v>9.2485999999999997</v>
      </c>
      <c r="Q6">
        <v>5.1863000000000001</v>
      </c>
      <c r="R6">
        <v>4.5956000000000001</v>
      </c>
      <c r="S6">
        <v>2.7286999999999999</v>
      </c>
      <c r="T6">
        <v>1.7844</v>
      </c>
      <c r="U6">
        <v>1.5880000000000001</v>
      </c>
      <c r="V6">
        <v>1.5261</v>
      </c>
      <c r="W6">
        <v>17.902899999999999</v>
      </c>
      <c r="X6" t="s">
        <v>295</v>
      </c>
      <c r="Y6">
        <v>0.70489999999999997</v>
      </c>
      <c r="Z6" t="s">
        <v>296</v>
      </c>
      <c r="AA6">
        <v>1.6086</v>
      </c>
      <c r="AB6" t="s">
        <v>239</v>
      </c>
      <c r="AC6">
        <v>1.3145</v>
      </c>
      <c r="AD6">
        <v>10.0558</v>
      </c>
      <c r="AE6">
        <v>159.60149999999999</v>
      </c>
      <c r="AF6">
        <v>14</v>
      </c>
      <c r="AG6">
        <v>57</v>
      </c>
    </row>
    <row r="7" spans="1:33">
      <c r="A7" t="s">
        <v>297</v>
      </c>
      <c r="B7" s="1">
        <v>0.53819444444444442</v>
      </c>
      <c r="C7" t="s">
        <v>156</v>
      </c>
      <c r="D7" t="s">
        <v>229</v>
      </c>
      <c r="E7" t="s">
        <v>277</v>
      </c>
      <c r="F7">
        <v>3493</v>
      </c>
      <c r="G7" t="s">
        <v>231</v>
      </c>
      <c r="H7" t="s">
        <v>232</v>
      </c>
      <c r="I7" t="s">
        <v>5</v>
      </c>
      <c r="J7" t="s">
        <v>278</v>
      </c>
      <c r="K7" t="s">
        <v>279</v>
      </c>
      <c r="L7">
        <v>6</v>
      </c>
      <c r="M7">
        <v>49.82</v>
      </c>
      <c r="N7">
        <v>35.2515</v>
      </c>
      <c r="O7">
        <v>18.301400000000001</v>
      </c>
      <c r="P7">
        <v>9.6427999999999994</v>
      </c>
      <c r="Q7">
        <v>5.2960000000000003</v>
      </c>
      <c r="R7">
        <v>3.8662999999999998</v>
      </c>
      <c r="S7">
        <v>3.4529999999999998</v>
      </c>
      <c r="T7">
        <v>2.0804</v>
      </c>
      <c r="U7">
        <v>1.1967000000000001</v>
      </c>
      <c r="V7">
        <v>1.3387</v>
      </c>
      <c r="W7">
        <v>11.357100000000001</v>
      </c>
      <c r="X7" t="s">
        <v>298</v>
      </c>
      <c r="Y7">
        <v>1.6448</v>
      </c>
      <c r="Z7" t="s">
        <v>299</v>
      </c>
      <c r="AA7">
        <v>1.4142999999999999</v>
      </c>
      <c r="AB7" t="s">
        <v>300</v>
      </c>
      <c r="AC7">
        <v>0.58630000000000004</v>
      </c>
      <c r="AD7">
        <v>8.6547999999999998</v>
      </c>
      <c r="AE7">
        <v>153.9042</v>
      </c>
      <c r="AF7">
        <v>14</v>
      </c>
      <c r="AG7">
        <v>46</v>
      </c>
    </row>
    <row r="8" spans="1:33">
      <c r="A8" t="s">
        <v>301</v>
      </c>
      <c r="B8" s="1">
        <v>0.53819444444444442</v>
      </c>
      <c r="C8" t="s">
        <v>156</v>
      </c>
      <c r="D8" t="s">
        <v>229</v>
      </c>
      <c r="E8" t="s">
        <v>277</v>
      </c>
      <c r="F8">
        <v>3493</v>
      </c>
      <c r="G8" t="s">
        <v>231</v>
      </c>
      <c r="H8" t="s">
        <v>232</v>
      </c>
      <c r="I8" t="s">
        <v>5</v>
      </c>
      <c r="J8" t="s">
        <v>278</v>
      </c>
      <c r="K8" t="s">
        <v>279</v>
      </c>
      <c r="L8">
        <v>9</v>
      </c>
      <c r="M8">
        <v>38.664999999999999</v>
      </c>
      <c r="N8">
        <v>38.323700000000002</v>
      </c>
      <c r="O8">
        <v>19.718399999999999</v>
      </c>
      <c r="P8">
        <v>6.4473000000000003</v>
      </c>
      <c r="Q8">
        <v>4.8146000000000004</v>
      </c>
      <c r="R8">
        <v>3.6751</v>
      </c>
      <c r="S8">
        <v>2.7016</v>
      </c>
      <c r="T8">
        <v>1.5918000000000001</v>
      </c>
      <c r="U8">
        <v>1.0651999999999999</v>
      </c>
      <c r="V8">
        <v>1.7603</v>
      </c>
      <c r="W8">
        <v>17.5457</v>
      </c>
      <c r="X8" t="s">
        <v>272</v>
      </c>
      <c r="Y8">
        <v>1.3968</v>
      </c>
      <c r="Z8" t="s">
        <v>302</v>
      </c>
      <c r="AA8">
        <v>0.60550000000000004</v>
      </c>
      <c r="AB8" t="s">
        <v>303</v>
      </c>
      <c r="AC8">
        <v>0.88970000000000005</v>
      </c>
      <c r="AD8">
        <v>13.4222</v>
      </c>
      <c r="AE8">
        <v>152.62299999999999</v>
      </c>
      <c r="AF8">
        <v>33</v>
      </c>
      <c r="AG8">
        <v>54</v>
      </c>
    </row>
    <row r="9" spans="1:33">
      <c r="A9" t="s">
        <v>304</v>
      </c>
      <c r="B9" s="1">
        <v>0.53819444444444442</v>
      </c>
      <c r="C9" t="s">
        <v>156</v>
      </c>
      <c r="D9" t="s">
        <v>229</v>
      </c>
      <c r="E9" t="s">
        <v>277</v>
      </c>
      <c r="F9">
        <v>3493</v>
      </c>
      <c r="G9" t="s">
        <v>231</v>
      </c>
      <c r="H9" t="s">
        <v>232</v>
      </c>
      <c r="I9" t="s">
        <v>5</v>
      </c>
      <c r="J9" t="s">
        <v>278</v>
      </c>
      <c r="K9" t="s">
        <v>279</v>
      </c>
      <c r="L9">
        <v>3</v>
      </c>
      <c r="M9">
        <v>39.1</v>
      </c>
      <c r="N9">
        <v>44.247</v>
      </c>
      <c r="O9">
        <v>18.502300000000002</v>
      </c>
      <c r="P9">
        <v>7.9836</v>
      </c>
      <c r="Q9">
        <v>3.6194000000000002</v>
      </c>
      <c r="R9">
        <v>3.8260999999999998</v>
      </c>
      <c r="S9">
        <v>2.0089000000000001</v>
      </c>
      <c r="T9">
        <v>1.1997</v>
      </c>
      <c r="U9">
        <v>0.74039999999999995</v>
      </c>
      <c r="V9">
        <v>0.96150000000000002</v>
      </c>
      <c r="W9">
        <v>15.2607</v>
      </c>
      <c r="X9" t="s">
        <v>305</v>
      </c>
      <c r="Y9">
        <v>1.0753999999999999</v>
      </c>
      <c r="Z9" t="s">
        <v>306</v>
      </c>
      <c r="AA9">
        <v>0.46829999999999999</v>
      </c>
      <c r="AB9" t="s">
        <v>307</v>
      </c>
      <c r="AC9">
        <v>1.4935</v>
      </c>
      <c r="AD9">
        <v>8.3567</v>
      </c>
      <c r="AE9">
        <v>148.84350000000001</v>
      </c>
      <c r="AF9">
        <v>8</v>
      </c>
      <c r="AG9">
        <v>48</v>
      </c>
    </row>
    <row r="10" spans="1:33">
      <c r="A10" t="s">
        <v>308</v>
      </c>
      <c r="B10" s="1">
        <v>0.53819444444444442</v>
      </c>
      <c r="C10" t="s">
        <v>156</v>
      </c>
      <c r="D10" t="s">
        <v>229</v>
      </c>
      <c r="E10" t="s">
        <v>277</v>
      </c>
      <c r="F10">
        <v>3493</v>
      </c>
      <c r="G10" t="s">
        <v>231</v>
      </c>
      <c r="H10" t="s">
        <v>232</v>
      </c>
      <c r="I10" t="s">
        <v>5</v>
      </c>
      <c r="J10" t="s">
        <v>278</v>
      </c>
      <c r="K10" t="s">
        <v>279</v>
      </c>
      <c r="L10">
        <v>3</v>
      </c>
      <c r="M10">
        <v>43.72</v>
      </c>
      <c r="N10">
        <v>34.351999999999997</v>
      </c>
      <c r="O10">
        <v>15.1892</v>
      </c>
      <c r="P10">
        <v>4.7352999999999996</v>
      </c>
      <c r="Q10">
        <v>6.7203999999999997</v>
      </c>
      <c r="R10">
        <v>4.5033000000000003</v>
      </c>
      <c r="S10">
        <v>3.6320000000000001</v>
      </c>
      <c r="T10">
        <v>1.8001</v>
      </c>
      <c r="U10">
        <v>1.2839</v>
      </c>
      <c r="V10">
        <v>1.3673999999999999</v>
      </c>
      <c r="W10">
        <v>12.0693</v>
      </c>
      <c r="X10" t="s">
        <v>261</v>
      </c>
      <c r="Y10">
        <v>0.61829999999999996</v>
      </c>
      <c r="Z10" t="s">
        <v>309</v>
      </c>
      <c r="AA10">
        <v>0.36349999999999999</v>
      </c>
      <c r="AB10" t="s">
        <v>310</v>
      </c>
      <c r="AC10">
        <v>1.7907999999999999</v>
      </c>
      <c r="AD10">
        <v>15.0284</v>
      </c>
      <c r="AE10">
        <v>147.1739</v>
      </c>
      <c r="AF10">
        <v>20</v>
      </c>
      <c r="AG10">
        <v>49</v>
      </c>
    </row>
    <row r="11" spans="1:33">
      <c r="A11" t="s">
        <v>311</v>
      </c>
      <c r="B11" s="1">
        <v>0.53819444444444442</v>
      </c>
      <c r="C11" t="s">
        <v>156</v>
      </c>
      <c r="D11" t="s">
        <v>229</v>
      </c>
      <c r="E11" t="s">
        <v>277</v>
      </c>
      <c r="F11">
        <v>3493</v>
      </c>
      <c r="G11" t="s">
        <v>231</v>
      </c>
      <c r="H11" t="s">
        <v>232</v>
      </c>
      <c r="I11" t="s">
        <v>5</v>
      </c>
      <c r="J11" t="s">
        <v>278</v>
      </c>
      <c r="K11" t="s">
        <v>279</v>
      </c>
      <c r="L11">
        <v>6</v>
      </c>
      <c r="M11">
        <v>42.0032</v>
      </c>
      <c r="N11">
        <v>24.6526</v>
      </c>
      <c r="O11">
        <v>12.8148</v>
      </c>
      <c r="P11">
        <v>4.8833000000000002</v>
      </c>
      <c r="Q11">
        <v>3.5646</v>
      </c>
      <c r="R11">
        <v>3.2987000000000002</v>
      </c>
      <c r="S11">
        <v>3.4394999999999998</v>
      </c>
      <c r="T11">
        <v>1.9451000000000001</v>
      </c>
      <c r="U11">
        <v>1.4177999999999999</v>
      </c>
      <c r="V11">
        <v>1.0992999999999999</v>
      </c>
      <c r="W11">
        <v>16.727900000000002</v>
      </c>
      <c r="X11" t="s">
        <v>312</v>
      </c>
      <c r="Y11">
        <v>2.6648000000000001</v>
      </c>
      <c r="Z11" t="s">
        <v>313</v>
      </c>
      <c r="AA11">
        <v>0.65010000000000001</v>
      </c>
      <c r="AB11" t="s">
        <v>314</v>
      </c>
      <c r="AC11">
        <v>1.2690999999999999</v>
      </c>
      <c r="AD11">
        <v>17.807200000000002</v>
      </c>
      <c r="AE11">
        <v>138.2379</v>
      </c>
      <c r="AF11">
        <v>14</v>
      </c>
      <c r="AG11">
        <v>48</v>
      </c>
    </row>
    <row r="12" spans="1:33">
      <c r="A12" t="s">
        <v>315</v>
      </c>
      <c r="B12" s="1">
        <v>0.53819444444444442</v>
      </c>
      <c r="C12" t="s">
        <v>156</v>
      </c>
      <c r="D12" t="s">
        <v>229</v>
      </c>
      <c r="E12" t="s">
        <v>277</v>
      </c>
      <c r="F12">
        <v>3493</v>
      </c>
      <c r="G12" t="s">
        <v>231</v>
      </c>
      <c r="H12" t="s">
        <v>232</v>
      </c>
      <c r="I12" t="s">
        <v>5</v>
      </c>
      <c r="J12" t="s">
        <v>278</v>
      </c>
      <c r="K12" t="s">
        <v>279</v>
      </c>
      <c r="L12">
        <v>3</v>
      </c>
      <c r="M12">
        <v>56.31</v>
      </c>
      <c r="N12">
        <v>22.0106</v>
      </c>
      <c r="O12">
        <v>13.1517</v>
      </c>
      <c r="P12">
        <v>4.2289000000000003</v>
      </c>
      <c r="Q12">
        <v>3.4419</v>
      </c>
      <c r="R12">
        <v>0</v>
      </c>
      <c r="S12">
        <v>0</v>
      </c>
      <c r="T12">
        <v>0</v>
      </c>
      <c r="U12">
        <v>0</v>
      </c>
      <c r="V12">
        <v>0</v>
      </c>
      <c r="W12">
        <v>16.1021</v>
      </c>
      <c r="X12" t="s">
        <v>316</v>
      </c>
      <c r="Y12">
        <v>1.4076</v>
      </c>
      <c r="Z12" t="s">
        <v>317</v>
      </c>
      <c r="AA12">
        <v>1.1841999999999999</v>
      </c>
      <c r="AB12" t="s">
        <v>318</v>
      </c>
      <c r="AC12">
        <v>1.6767000000000001</v>
      </c>
      <c r="AD12">
        <v>4.2</v>
      </c>
      <c r="AE12">
        <v>131.46</v>
      </c>
      <c r="AF12">
        <v>10</v>
      </c>
      <c r="AG12">
        <v>45</v>
      </c>
    </row>
    <row r="13" spans="1:33">
      <c r="A13" t="s">
        <v>319</v>
      </c>
      <c r="B13" s="1">
        <v>0.53819444444444442</v>
      </c>
      <c r="C13" t="s">
        <v>156</v>
      </c>
      <c r="D13" t="s">
        <v>229</v>
      </c>
      <c r="E13" t="s">
        <v>277</v>
      </c>
      <c r="F13">
        <v>3493</v>
      </c>
      <c r="G13" t="s">
        <v>231</v>
      </c>
      <c r="H13" t="s">
        <v>232</v>
      </c>
      <c r="I13" t="s">
        <v>5</v>
      </c>
      <c r="J13" t="s">
        <v>278</v>
      </c>
      <c r="K13" t="s">
        <v>279</v>
      </c>
      <c r="L13">
        <v>3</v>
      </c>
      <c r="M13">
        <v>52.750799999999998</v>
      </c>
      <c r="N13">
        <v>28.912299999999998</v>
      </c>
      <c r="O13">
        <v>13.688499999999999</v>
      </c>
      <c r="P13">
        <v>3.2610000000000001</v>
      </c>
      <c r="Q13">
        <v>3.5021</v>
      </c>
      <c r="R13">
        <v>2.3069000000000002</v>
      </c>
      <c r="S13">
        <v>2.3658000000000001</v>
      </c>
      <c r="T13">
        <v>1.9596</v>
      </c>
      <c r="U13">
        <v>1.0404</v>
      </c>
      <c r="V13">
        <v>1.1088</v>
      </c>
      <c r="W13">
        <v>9.6643000000000008</v>
      </c>
      <c r="X13" t="s">
        <v>320</v>
      </c>
      <c r="Y13">
        <v>0.73070000000000002</v>
      </c>
      <c r="Z13" t="s">
        <v>321</v>
      </c>
      <c r="AA13">
        <v>0.2457</v>
      </c>
      <c r="AB13" t="s">
        <v>322</v>
      </c>
      <c r="AC13">
        <v>1.1712</v>
      </c>
      <c r="AD13">
        <v>5.2066999999999997</v>
      </c>
      <c r="AE13">
        <v>127.9147</v>
      </c>
      <c r="AF13">
        <v>10</v>
      </c>
      <c r="AG13">
        <v>46</v>
      </c>
    </row>
    <row r="14" spans="1:33">
      <c r="A14" t="s">
        <v>323</v>
      </c>
      <c r="B14" s="1">
        <v>0.53819444444444442</v>
      </c>
      <c r="C14" t="s">
        <v>156</v>
      </c>
      <c r="D14" t="s">
        <v>229</v>
      </c>
      <c r="E14" t="s">
        <v>277</v>
      </c>
      <c r="F14">
        <v>3493</v>
      </c>
      <c r="G14" t="s">
        <v>231</v>
      </c>
      <c r="H14" t="s">
        <v>232</v>
      </c>
      <c r="I14" t="s">
        <v>5</v>
      </c>
      <c r="J14" t="s">
        <v>278</v>
      </c>
      <c r="K14" t="s">
        <v>279</v>
      </c>
      <c r="L14">
        <v>5</v>
      </c>
      <c r="M14">
        <v>36.663800000000002</v>
      </c>
      <c r="N14">
        <v>28.5366</v>
      </c>
      <c r="O14">
        <v>21.0276</v>
      </c>
      <c r="P14">
        <v>6.8582000000000001</v>
      </c>
      <c r="Q14">
        <v>5.6460999999999997</v>
      </c>
      <c r="R14">
        <v>2.8833000000000002</v>
      </c>
      <c r="S14">
        <v>1.9672000000000001</v>
      </c>
      <c r="T14">
        <v>1.1725000000000001</v>
      </c>
      <c r="U14">
        <v>1.9001999999999999</v>
      </c>
      <c r="V14">
        <v>1.1116999999999999</v>
      </c>
      <c r="W14">
        <v>10.527100000000001</v>
      </c>
      <c r="X14" t="s">
        <v>324</v>
      </c>
      <c r="Y14">
        <v>0.34910000000000002</v>
      </c>
      <c r="Z14" t="s">
        <v>325</v>
      </c>
      <c r="AA14">
        <v>0.10349999999999999</v>
      </c>
      <c r="AB14" t="s">
        <v>326</v>
      </c>
      <c r="AC14">
        <v>1.4329000000000001</v>
      </c>
      <c r="AD14">
        <v>5.5873999999999997</v>
      </c>
      <c r="AE14">
        <v>125.7672</v>
      </c>
      <c r="AF14">
        <v>25</v>
      </c>
      <c r="AG14">
        <v>58</v>
      </c>
    </row>
    <row r="15" spans="1:33">
      <c r="A15" t="s">
        <v>327</v>
      </c>
      <c r="B15" s="1">
        <v>0.53819444444444442</v>
      </c>
      <c r="C15" t="s">
        <v>156</v>
      </c>
      <c r="D15" t="s">
        <v>229</v>
      </c>
      <c r="E15" t="s">
        <v>277</v>
      </c>
      <c r="F15">
        <v>3493</v>
      </c>
      <c r="G15" t="s">
        <v>231</v>
      </c>
      <c r="H15" t="s">
        <v>232</v>
      </c>
      <c r="I15" t="s">
        <v>5</v>
      </c>
      <c r="J15" t="s">
        <v>278</v>
      </c>
      <c r="K15" t="s">
        <v>279</v>
      </c>
      <c r="L15">
        <v>3</v>
      </c>
      <c r="M15">
        <v>31.937799999999999</v>
      </c>
      <c r="N15">
        <v>27.801400000000001</v>
      </c>
      <c r="O15">
        <v>16.4954</v>
      </c>
      <c r="P15">
        <v>7.9085000000000001</v>
      </c>
      <c r="Q15">
        <v>5.1585000000000001</v>
      </c>
      <c r="R15">
        <v>3.5621</v>
      </c>
      <c r="S15">
        <v>1.6162000000000001</v>
      </c>
      <c r="T15">
        <v>1.0230999999999999</v>
      </c>
      <c r="U15">
        <v>0.41139999999999999</v>
      </c>
      <c r="V15">
        <v>0.94099999999999995</v>
      </c>
      <c r="W15">
        <v>12.972099999999999</v>
      </c>
      <c r="X15" t="s">
        <v>328</v>
      </c>
      <c r="Y15">
        <v>0.88229999999999997</v>
      </c>
      <c r="Z15" t="s">
        <v>329</v>
      </c>
      <c r="AA15">
        <v>0.85429999999999995</v>
      </c>
      <c r="AB15" t="s">
        <v>330</v>
      </c>
      <c r="AC15">
        <v>1.5815999999999999</v>
      </c>
      <c r="AD15">
        <v>9.0215999999999994</v>
      </c>
      <c r="AE15">
        <v>122.1674</v>
      </c>
      <c r="AF15">
        <v>25</v>
      </c>
      <c r="AG15">
        <v>45</v>
      </c>
    </row>
    <row r="16" spans="1:33">
      <c r="A16" t="s">
        <v>331</v>
      </c>
      <c r="B16" s="1">
        <v>0.53819444444444442</v>
      </c>
      <c r="C16" t="s">
        <v>156</v>
      </c>
      <c r="D16" t="s">
        <v>229</v>
      </c>
      <c r="E16" t="s">
        <v>277</v>
      </c>
      <c r="F16">
        <v>3493</v>
      </c>
      <c r="G16" t="s">
        <v>231</v>
      </c>
      <c r="H16" t="s">
        <v>232</v>
      </c>
      <c r="I16" t="s">
        <v>5</v>
      </c>
      <c r="J16" t="s">
        <v>278</v>
      </c>
      <c r="K16" t="s">
        <v>279</v>
      </c>
      <c r="L16">
        <v>5</v>
      </c>
      <c r="M16">
        <v>31.015000000000001</v>
      </c>
      <c r="N16">
        <v>23.800999999999998</v>
      </c>
      <c r="O16">
        <v>12.2851</v>
      </c>
      <c r="P16">
        <v>6.1901000000000002</v>
      </c>
      <c r="Q16">
        <v>2.5987</v>
      </c>
      <c r="R16">
        <v>2.7570000000000001</v>
      </c>
      <c r="S16">
        <v>2.4790999999999999</v>
      </c>
      <c r="T16">
        <v>1.6193</v>
      </c>
      <c r="U16">
        <v>1.0595000000000001</v>
      </c>
      <c r="V16">
        <v>0.61299999999999999</v>
      </c>
      <c r="W16">
        <v>9.9385999999999992</v>
      </c>
      <c r="X16" t="s">
        <v>275</v>
      </c>
      <c r="Y16">
        <v>1.2114</v>
      </c>
      <c r="Z16" t="s">
        <v>332</v>
      </c>
      <c r="AA16">
        <v>1.6879</v>
      </c>
      <c r="AB16" t="s">
        <v>333</v>
      </c>
      <c r="AC16">
        <v>1.536</v>
      </c>
      <c r="AD16">
        <v>17.4819</v>
      </c>
      <c r="AE16">
        <v>116.2735</v>
      </c>
      <c r="AF16">
        <v>50</v>
      </c>
      <c r="AG16">
        <v>45</v>
      </c>
    </row>
    <row r="51" spans="1:33" hidden="1" outlineLevel="1">
      <c r="A51" t="str">
        <f>C2</f>
        <v>Catterick</v>
      </c>
      <c r="B51">
        <f>B2</f>
        <v>0.53819444444444442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Pearl Noir</v>
      </c>
      <c r="L52" t="str">
        <f t="shared" si="0"/>
        <v>Carlovian</v>
      </c>
      <c r="M52" t="str">
        <f t="shared" si="0"/>
        <v>Rockley Point</v>
      </c>
      <c r="N52" t="str">
        <f t="shared" ref="N52:N91" si="1">INDEX($A$2:$A$20,(MATCH(LARGE(W$2:W$20,$J52),W$2:W$20,0)))</f>
        <v>Pearl Noir</v>
      </c>
      <c r="O52" t="str">
        <f t="shared" ref="O52:O91" si="2">INDEX($A$2:$A$20,(MATCH(LARGE(AA$2:AA$20,$J52),AA$2:AA$20,0)))</f>
        <v>Carlovian</v>
      </c>
      <c r="P52" t="str">
        <f t="shared" ref="P52:P91" si="3">INDEX($A$2:$A$20,(MATCH(LARGE(Y$2:Y$20,$J52),Y$2:Y$20,0)))</f>
        <v>Culloden</v>
      </c>
      <c r="Q52" t="str">
        <f t="shared" ref="Q52:Q91" si="4">INDEX($A$2:$A$20,(MATCH(LARGE(Y$2:Y$20,$J52),Y$2:Y$20,0)))</f>
        <v>Culloden</v>
      </c>
      <c r="R52" t="str">
        <f t="shared" ref="R52:R91" si="5">INDEX($A$2:$A$20,(MATCH(LARGE(AD$2:AD$20,$J52),AD$2:AD$20,0)))</f>
        <v>Rockley Point</v>
      </c>
      <c r="S52" t="str">
        <f t="shared" ref="S52:S80" si="6">A2</f>
        <v>Carlovian</v>
      </c>
      <c r="V52">
        <f t="shared" ref="V52:V80" si="7">SUM(Y52:AF52)</f>
        <v>106</v>
      </c>
      <c r="W52">
        <f t="shared" ref="W52:W80" si="8">V52-AG2</f>
        <v>51</v>
      </c>
      <c r="X52">
        <f t="shared" ref="X52:X60" si="9">IF(ISNA(W52),"",W52)</f>
        <v>51</v>
      </c>
      <c r="Y52">
        <f t="shared" ref="Y52:AA80" si="10">(($H$63+1)-(RANK(M2,M$2:M$30)))</f>
        <v>14</v>
      </c>
      <c r="Z52">
        <f t="shared" si="10"/>
        <v>15</v>
      </c>
      <c r="AA52">
        <f t="shared" si="10"/>
        <v>14</v>
      </c>
      <c r="AB52">
        <f t="shared" ref="AB52:AB80" si="11">(($H$63+1)-(RANK(W2,W$2:W$30)))</f>
        <v>11</v>
      </c>
      <c r="AC52">
        <f t="shared" ref="AC52:AC80" si="12">(($H$63+1)-(RANK(Y2,Y$2:Y$30)))</f>
        <v>14</v>
      </c>
      <c r="AD52">
        <f t="shared" ref="AD52:AD80" si="13">(($H$63+1)-(RANK(AA2,AA$2:AA$30)))</f>
        <v>15</v>
      </c>
      <c r="AE52">
        <f t="shared" ref="AE52:AF80" si="14">(($H$63+1)-(RANK(AC2,AC$2:AC$30)))</f>
        <v>14</v>
      </c>
      <c r="AF52">
        <f t="shared" si="14"/>
        <v>9</v>
      </c>
      <c r="AG52" t="str">
        <f>INDEX(S52:S92, MATCH(LARGE(X52:X92, 1),X52:X92, 0))</f>
        <v>Carlovian</v>
      </c>
    </row>
    <row r="53" spans="1:33" hidden="1" outlineLevel="1">
      <c r="A53" t="s">
        <v>43</v>
      </c>
      <c r="B53" t="str">
        <f>A2</f>
        <v>Carlovian</v>
      </c>
      <c r="C53">
        <f>AE2</f>
        <v>225.82509999999999</v>
      </c>
      <c r="D53">
        <f>AG2</f>
        <v>55</v>
      </c>
      <c r="E53">
        <f>C53-D53</f>
        <v>170.82509999999999</v>
      </c>
      <c r="F53">
        <f>SUMIF(B53:B61, B53, G53:G61)</f>
        <v>0.42062303816041702</v>
      </c>
      <c r="G53">
        <f>(1/C53)*(C53-C54)</f>
        <v>0.13625943263171356</v>
      </c>
      <c r="H53">
        <f>AF2</f>
        <v>2.75</v>
      </c>
      <c r="J53">
        <v>2</v>
      </c>
      <c r="K53" t="str">
        <f t="shared" si="0"/>
        <v>Carlovian</v>
      </c>
      <c r="L53" t="str">
        <f t="shared" si="0"/>
        <v>Rockley Point</v>
      </c>
      <c r="M53" t="str">
        <f t="shared" si="0"/>
        <v>Carlovian</v>
      </c>
      <c r="N53" t="str">
        <f t="shared" si="1"/>
        <v>Piazon</v>
      </c>
      <c r="O53" t="str">
        <f t="shared" si="2"/>
        <v>Lady Joanna Vassa (IRE)</v>
      </c>
      <c r="P53" t="str">
        <f t="shared" si="3"/>
        <v>Carlovian</v>
      </c>
      <c r="Q53" t="str">
        <f t="shared" si="4"/>
        <v>Carlovian</v>
      </c>
      <c r="R53" t="str">
        <f t="shared" si="5"/>
        <v>Culloden</v>
      </c>
      <c r="S53" t="str">
        <f t="shared" si="6"/>
        <v>Pearl Noir</v>
      </c>
      <c r="V53">
        <f t="shared" si="7"/>
        <v>78</v>
      </c>
      <c r="W53">
        <f t="shared" si="8"/>
        <v>20</v>
      </c>
      <c r="X53">
        <f t="shared" si="9"/>
        <v>20</v>
      </c>
      <c r="Y53">
        <f t="shared" si="10"/>
        <v>15</v>
      </c>
      <c r="Z53">
        <f t="shared" si="10"/>
        <v>13</v>
      </c>
      <c r="AA53">
        <f t="shared" si="10"/>
        <v>1</v>
      </c>
      <c r="AB53">
        <f t="shared" si="11"/>
        <v>15</v>
      </c>
      <c r="AC53">
        <f t="shared" si="12"/>
        <v>7</v>
      </c>
      <c r="AD53">
        <f t="shared" si="13"/>
        <v>10</v>
      </c>
      <c r="AE53">
        <f t="shared" si="14"/>
        <v>4</v>
      </c>
      <c r="AF53">
        <f t="shared" si="14"/>
        <v>13</v>
      </c>
    </row>
    <row r="54" spans="1:33" hidden="1" outlineLevel="1">
      <c r="A54" t="s">
        <v>44</v>
      </c>
      <c r="B54" t="str">
        <f>A3</f>
        <v>Pearl Noir</v>
      </c>
      <c r="C54">
        <f>AE3</f>
        <v>195.05430000000001</v>
      </c>
      <c r="D54">
        <f>AG3</f>
        <v>58</v>
      </c>
      <c r="E54">
        <f t="shared" ref="E54:E55" si="15">C54-D54</f>
        <v>137.05430000000001</v>
      </c>
      <c r="F54">
        <f ca="1">SUMIF(B53:B64, B54, G53:G61)</f>
        <v>0.17147011009522076</v>
      </c>
      <c r="H54">
        <f>AF3</f>
        <v>4</v>
      </c>
      <c r="J54">
        <v>3</v>
      </c>
      <c r="K54" t="str">
        <f t="shared" si="0"/>
        <v>Carlton Thomas</v>
      </c>
      <c r="L54" t="str">
        <f t="shared" si="0"/>
        <v>Pearl Noir</v>
      </c>
      <c r="M54" t="str">
        <f t="shared" si="0"/>
        <v>Silver Starlight</v>
      </c>
      <c r="N54" t="str">
        <f t="shared" si="1"/>
        <v>Silver Starlight</v>
      </c>
      <c r="O54" t="str">
        <f t="shared" si="2"/>
        <v>Silver Starlight</v>
      </c>
      <c r="P54" t="str">
        <f t="shared" si="3"/>
        <v>Rockley Point</v>
      </c>
      <c r="Q54" t="str">
        <f t="shared" si="4"/>
        <v>Rockley Point</v>
      </c>
      <c r="R54" t="str">
        <f t="shared" si="5"/>
        <v>Pearl Noir</v>
      </c>
      <c r="S54" t="str">
        <f t="shared" si="6"/>
        <v>Rockley Point</v>
      </c>
      <c r="V54">
        <f t="shared" si="7"/>
        <v>83</v>
      </c>
      <c r="W54">
        <f t="shared" si="8"/>
        <v>30</v>
      </c>
      <c r="X54">
        <f t="shared" si="9"/>
        <v>30</v>
      </c>
      <c r="Y54">
        <f t="shared" si="10"/>
        <v>10</v>
      </c>
      <c r="Z54">
        <f t="shared" si="10"/>
        <v>14</v>
      </c>
      <c r="AA54">
        <f t="shared" si="10"/>
        <v>15</v>
      </c>
      <c r="AB54">
        <f t="shared" si="11"/>
        <v>4</v>
      </c>
      <c r="AC54">
        <f t="shared" si="12"/>
        <v>13</v>
      </c>
      <c r="AD54">
        <f t="shared" si="13"/>
        <v>5</v>
      </c>
      <c r="AE54">
        <f t="shared" si="14"/>
        <v>7</v>
      </c>
      <c r="AF54">
        <f t="shared" si="14"/>
        <v>15</v>
      </c>
    </row>
    <row r="55" spans="1:33" hidden="1" outlineLevel="1">
      <c r="A55" t="s">
        <v>45</v>
      </c>
      <c r="B55" t="str">
        <f>A4</f>
        <v>Rockley Point</v>
      </c>
      <c r="C55">
        <f>AE4</f>
        <v>184.4417</v>
      </c>
      <c r="D55">
        <f>AG4</f>
        <v>53</v>
      </c>
      <c r="E55">
        <f t="shared" si="15"/>
        <v>131.4417</v>
      </c>
      <c r="F55">
        <f ca="1">SUMIF(B53:B64, B55, G53:G61)</f>
        <v>2.0773795821651248E-4</v>
      </c>
      <c r="H55">
        <f>AF4</f>
        <v>10</v>
      </c>
      <c r="J55">
        <v>4</v>
      </c>
      <c r="K55" t="str">
        <f t="shared" si="0"/>
        <v>Ideal Spirit</v>
      </c>
      <c r="L55" t="str">
        <f t="shared" si="0"/>
        <v>Bonanza Bowls</v>
      </c>
      <c r="M55" t="str">
        <f t="shared" si="0"/>
        <v>Shesthedream (IRE)</v>
      </c>
      <c r="N55" t="str">
        <f t="shared" si="1"/>
        <v>Ill Be Good</v>
      </c>
      <c r="O55" t="str">
        <f t="shared" si="2"/>
        <v>Oriental Splendour (IRE)</v>
      </c>
      <c r="P55" t="str">
        <f t="shared" si="3"/>
        <v>Oriental Splendour (IRE)</v>
      </c>
      <c r="Q55" t="str">
        <f t="shared" si="4"/>
        <v>Oriental Splendour (IRE)</v>
      </c>
      <c r="R55" t="str">
        <f t="shared" si="5"/>
        <v>Lady Joanna Vassa (IRE)</v>
      </c>
      <c r="S55" t="str">
        <f t="shared" si="6"/>
        <v>Piazon</v>
      </c>
      <c r="V55">
        <f t="shared" si="7"/>
        <v>67</v>
      </c>
      <c r="W55">
        <f t="shared" si="8"/>
        <v>8</v>
      </c>
      <c r="X55">
        <f t="shared" si="9"/>
        <v>8</v>
      </c>
      <c r="Y55">
        <f t="shared" si="10"/>
        <v>8</v>
      </c>
      <c r="Z55">
        <f t="shared" si="10"/>
        <v>11</v>
      </c>
      <c r="AA55">
        <f t="shared" si="10"/>
        <v>9</v>
      </c>
      <c r="AB55">
        <f t="shared" si="11"/>
        <v>14</v>
      </c>
      <c r="AC55">
        <f t="shared" si="12"/>
        <v>11</v>
      </c>
      <c r="AD55">
        <f t="shared" si="13"/>
        <v>2</v>
      </c>
      <c r="AE55">
        <f t="shared" si="14"/>
        <v>1</v>
      </c>
      <c r="AF55">
        <f t="shared" si="14"/>
        <v>11</v>
      </c>
    </row>
    <row r="56" spans="1:33" hidden="1" outlineLevel="1">
      <c r="A56" t="s">
        <v>46</v>
      </c>
      <c r="B56" t="str">
        <f>INDEX(A$2:A$20,MATCH(C56,M$2:M$20,0))</f>
        <v>Pearl Noir</v>
      </c>
      <c r="C56">
        <f>LARGE(M$2:M$20, D56)</f>
        <v>73.400000000000006</v>
      </c>
      <c r="D56">
        <v>1</v>
      </c>
      <c r="E56">
        <f>LARGE(M$2:M$20, F56)</f>
        <v>62.86</v>
      </c>
      <c r="F56">
        <v>2</v>
      </c>
      <c r="G56">
        <f t="shared" ref="G56:G61" si="16">IF(C56&gt;0, (1/C56)*(C56-E56), 0.1)</f>
        <v>0.14359673024523167</v>
      </c>
      <c r="H56">
        <f t="shared" ref="H56:H61" si="17">INDEX(AF$2:AF$20,MATCH(B56,A$2:A$20,0))</f>
        <v>4</v>
      </c>
      <c r="J56">
        <v>5</v>
      </c>
      <c r="K56" t="str">
        <f t="shared" si="0"/>
        <v>Oriental Splendour (IRE)</v>
      </c>
      <c r="L56" t="str">
        <f t="shared" si="0"/>
        <v>Piazon</v>
      </c>
      <c r="M56" t="str">
        <f t="shared" si="0"/>
        <v>Ill Be Good</v>
      </c>
      <c r="N56" t="str">
        <f t="shared" si="1"/>
        <v>Carlovian</v>
      </c>
      <c r="O56" t="str">
        <f t="shared" si="2"/>
        <v>Carlton Thomas</v>
      </c>
      <c r="P56" t="str">
        <f t="shared" si="3"/>
        <v>Piazon</v>
      </c>
      <c r="Q56" t="str">
        <f t="shared" si="4"/>
        <v>Piazon</v>
      </c>
      <c r="R56" t="str">
        <f t="shared" si="5"/>
        <v>Piazon</v>
      </c>
      <c r="S56" t="str">
        <f t="shared" si="6"/>
        <v>Silver Starlight</v>
      </c>
      <c r="V56">
        <f t="shared" si="7"/>
        <v>73</v>
      </c>
      <c r="W56">
        <f t="shared" si="8"/>
        <v>16</v>
      </c>
      <c r="X56">
        <f t="shared" si="9"/>
        <v>16</v>
      </c>
      <c r="Y56">
        <f t="shared" si="10"/>
        <v>9</v>
      </c>
      <c r="Z56">
        <f t="shared" si="10"/>
        <v>7</v>
      </c>
      <c r="AA56">
        <f t="shared" si="10"/>
        <v>13</v>
      </c>
      <c r="AB56">
        <f t="shared" si="11"/>
        <v>13</v>
      </c>
      <c r="AC56">
        <f t="shared" si="12"/>
        <v>3</v>
      </c>
      <c r="AD56">
        <f t="shared" si="13"/>
        <v>13</v>
      </c>
      <c r="AE56">
        <f t="shared" si="14"/>
        <v>8</v>
      </c>
      <c r="AF56">
        <f t="shared" si="14"/>
        <v>7</v>
      </c>
    </row>
    <row r="57" spans="1:33" hidden="1" outlineLevel="1">
      <c r="A57" t="s">
        <v>25</v>
      </c>
      <c r="B57" t="str">
        <f>INDEX(A$2:A$20,MATCH(C57,W$2:W$20,0))</f>
        <v>Pearl Noir</v>
      </c>
      <c r="C57">
        <f>LARGE(W$2:W$20, D57)</f>
        <v>19.118600000000001</v>
      </c>
      <c r="D57">
        <v>1</v>
      </c>
      <c r="E57">
        <f>LARGE(W$2:W$20, F57)</f>
        <v>18.585699999999999</v>
      </c>
      <c r="F57">
        <v>2</v>
      </c>
      <c r="G57">
        <f t="shared" si="16"/>
        <v>2.787337984998909E-2</v>
      </c>
      <c r="H57">
        <f t="shared" si="17"/>
        <v>4</v>
      </c>
      <c r="J57">
        <v>6</v>
      </c>
      <c r="K57" t="str">
        <f t="shared" si="0"/>
        <v>Rockley Point</v>
      </c>
      <c r="L57" t="str">
        <f t="shared" si="0"/>
        <v>Ill Be Good</v>
      </c>
      <c r="M57" t="str">
        <f t="shared" si="0"/>
        <v>Bonanza Bowls</v>
      </c>
      <c r="N57" t="str">
        <f t="shared" si="1"/>
        <v>Culloden</v>
      </c>
      <c r="O57" t="str">
        <f t="shared" si="2"/>
        <v>Pearl Noir</v>
      </c>
      <c r="P57" t="str">
        <f t="shared" si="3"/>
        <v>Carlton Thomas</v>
      </c>
      <c r="Q57" t="str">
        <f t="shared" si="4"/>
        <v>Carlton Thomas</v>
      </c>
      <c r="R57" t="str">
        <f t="shared" si="5"/>
        <v>Campion</v>
      </c>
      <c r="S57" t="str">
        <f t="shared" si="6"/>
        <v>Oriental Splendour (IRE)</v>
      </c>
      <c r="V57">
        <f t="shared" si="7"/>
        <v>64</v>
      </c>
      <c r="W57">
        <f t="shared" si="8"/>
        <v>18</v>
      </c>
      <c r="X57">
        <f t="shared" si="9"/>
        <v>18</v>
      </c>
      <c r="Y57">
        <f t="shared" si="10"/>
        <v>11</v>
      </c>
      <c r="Z57">
        <f t="shared" si="10"/>
        <v>9</v>
      </c>
      <c r="AA57">
        <f t="shared" si="10"/>
        <v>8</v>
      </c>
      <c r="AB57">
        <f t="shared" si="11"/>
        <v>5</v>
      </c>
      <c r="AC57">
        <f t="shared" si="12"/>
        <v>12</v>
      </c>
      <c r="AD57">
        <f t="shared" si="13"/>
        <v>12</v>
      </c>
      <c r="AE57">
        <f t="shared" si="14"/>
        <v>2</v>
      </c>
      <c r="AF57">
        <f t="shared" si="14"/>
        <v>5</v>
      </c>
    </row>
    <row r="58" spans="1:33" hidden="1" outlineLevel="1">
      <c r="A58" t="s">
        <v>28</v>
      </c>
      <c r="B58" t="str">
        <f>INDEX(A$2:A$20,MATCH(C58,AA$2:AA$20,0))</f>
        <v>Carlovian</v>
      </c>
      <c r="C58">
        <f>LARGE(AA$2:AA$20, D58)</f>
        <v>2.3586</v>
      </c>
      <c r="D58">
        <v>1</v>
      </c>
      <c r="E58">
        <f>LARGE(AA$2:AA$20, F58)</f>
        <v>1.6879</v>
      </c>
      <c r="F58">
        <v>2</v>
      </c>
      <c r="G58">
        <f t="shared" si="16"/>
        <v>0.28436360552870349</v>
      </c>
      <c r="H58">
        <f t="shared" si="17"/>
        <v>2.75</v>
      </c>
      <c r="J58">
        <v>7</v>
      </c>
      <c r="K58" t="str">
        <f t="shared" si="0"/>
        <v>Silver Starlight</v>
      </c>
      <c r="L58" t="str">
        <f t="shared" si="0"/>
        <v>Oriental Splendour (IRE)</v>
      </c>
      <c r="M58" t="str">
        <f t="shared" si="0"/>
        <v>Piazon</v>
      </c>
      <c r="N58" t="str">
        <f t="shared" si="1"/>
        <v>Carlton Thomas</v>
      </c>
      <c r="O58" t="str">
        <f t="shared" si="2"/>
        <v>Your Just Desserts (IRE)</v>
      </c>
      <c r="P58" t="str">
        <f t="shared" si="3"/>
        <v>Ill Be Good</v>
      </c>
      <c r="Q58" t="str">
        <f t="shared" si="4"/>
        <v>Ill Be Good</v>
      </c>
      <c r="R58" t="str">
        <f t="shared" si="5"/>
        <v>Carlovian</v>
      </c>
      <c r="S58" t="str">
        <f t="shared" si="6"/>
        <v>Ill Be Good</v>
      </c>
      <c r="V58">
        <f t="shared" si="7"/>
        <v>64</v>
      </c>
      <c r="W58">
        <f t="shared" si="8"/>
        <v>10</v>
      </c>
      <c r="X58">
        <f t="shared" si="9"/>
        <v>10</v>
      </c>
      <c r="Y58">
        <f t="shared" si="10"/>
        <v>4</v>
      </c>
      <c r="Z58">
        <f t="shared" si="10"/>
        <v>10</v>
      </c>
      <c r="AA58">
        <f t="shared" si="10"/>
        <v>11</v>
      </c>
      <c r="AB58">
        <f t="shared" si="11"/>
        <v>12</v>
      </c>
      <c r="AC58">
        <f t="shared" si="12"/>
        <v>9</v>
      </c>
      <c r="AD58">
        <f t="shared" si="13"/>
        <v>7</v>
      </c>
      <c r="AE58">
        <f t="shared" si="14"/>
        <v>3</v>
      </c>
      <c r="AF58">
        <f t="shared" si="14"/>
        <v>8</v>
      </c>
    </row>
    <row r="59" spans="1:33" hidden="1" outlineLevel="1">
      <c r="A59" t="s">
        <v>30</v>
      </c>
      <c r="B59" t="str">
        <f>INDEX(A$2:A$20,MATCH(C59,AC$2:AC$20,0))</f>
        <v>Campion</v>
      </c>
      <c r="C59">
        <f>LARGE(AC$2:AC$20, D59)</f>
        <v>1.7907999999999999</v>
      </c>
      <c r="D59">
        <v>1</v>
      </c>
      <c r="E59">
        <f>LARGE(AC$2:AC$20, F59)</f>
        <v>1.7462</v>
      </c>
      <c r="F59">
        <v>2</v>
      </c>
      <c r="G59">
        <f t="shared" si="16"/>
        <v>2.49050703596158E-2</v>
      </c>
      <c r="H59">
        <f t="shared" si="17"/>
        <v>20</v>
      </c>
      <c r="J59">
        <v>8</v>
      </c>
      <c r="K59" t="str">
        <f t="shared" si="0"/>
        <v>Piazon</v>
      </c>
      <c r="L59" t="str">
        <f t="shared" si="0"/>
        <v>Campion</v>
      </c>
      <c r="M59" t="str">
        <f t="shared" si="0"/>
        <v>Oriental Splendour (IRE)</v>
      </c>
      <c r="N59" t="str">
        <f t="shared" si="1"/>
        <v>Bonanza Bowls</v>
      </c>
      <c r="O59" t="str">
        <f t="shared" si="2"/>
        <v>Culloden</v>
      </c>
      <c r="P59" t="str">
        <f t="shared" si="3"/>
        <v>Lady Joanna Vassa (IRE)</v>
      </c>
      <c r="Q59" t="str">
        <f t="shared" si="4"/>
        <v>Lady Joanna Vassa (IRE)</v>
      </c>
      <c r="R59" t="str">
        <f t="shared" si="5"/>
        <v>Ill Be Good</v>
      </c>
      <c r="S59" t="str">
        <f t="shared" si="6"/>
        <v>Bonanza Bowls</v>
      </c>
      <c r="V59">
        <f t="shared" si="7"/>
        <v>61</v>
      </c>
      <c r="W59">
        <f t="shared" si="8"/>
        <v>13</v>
      </c>
      <c r="X59">
        <f t="shared" si="9"/>
        <v>13</v>
      </c>
      <c r="Y59">
        <f t="shared" si="10"/>
        <v>5</v>
      </c>
      <c r="Z59">
        <f t="shared" si="10"/>
        <v>12</v>
      </c>
      <c r="AA59">
        <f t="shared" si="10"/>
        <v>10</v>
      </c>
      <c r="AB59">
        <f t="shared" si="11"/>
        <v>8</v>
      </c>
      <c r="AC59">
        <f t="shared" si="12"/>
        <v>6</v>
      </c>
      <c r="AD59">
        <f t="shared" si="13"/>
        <v>6</v>
      </c>
      <c r="AE59">
        <f t="shared" si="14"/>
        <v>10</v>
      </c>
      <c r="AF59">
        <f t="shared" si="14"/>
        <v>4</v>
      </c>
    </row>
    <row r="60" spans="1:33" hidden="1" outlineLevel="1">
      <c r="A60" t="s">
        <v>26</v>
      </c>
      <c r="B60" t="str">
        <f>INDEX(A$2:A$20,MATCH(C60,Y$2:Y$20,0))</f>
        <v>Culloden</v>
      </c>
      <c r="C60">
        <f>LARGE(Y$2:Y$20, D60)</f>
        <v>2.6648000000000001</v>
      </c>
      <c r="D60">
        <v>1</v>
      </c>
      <c r="E60">
        <f>LARGE(Y$2:Y$20, F60)</f>
        <v>2.1297000000000001</v>
      </c>
      <c r="F60">
        <v>2</v>
      </c>
      <c r="G60">
        <f t="shared" si="16"/>
        <v>0.20080306214350041</v>
      </c>
      <c r="H60">
        <f t="shared" si="17"/>
        <v>14</v>
      </c>
      <c r="J60">
        <v>9</v>
      </c>
      <c r="K60" t="str">
        <f t="shared" si="0"/>
        <v>Campion</v>
      </c>
      <c r="L60" t="str">
        <f t="shared" si="0"/>
        <v>Silver Starlight</v>
      </c>
      <c r="M60" t="str">
        <f t="shared" si="0"/>
        <v>Your Just Desserts (IRE)</v>
      </c>
      <c r="N60" t="str">
        <f t="shared" si="1"/>
        <v>Your Just Desserts (IRE)</v>
      </c>
      <c r="O60" t="str">
        <f t="shared" si="2"/>
        <v>Ill Be Good</v>
      </c>
      <c r="P60" t="str">
        <f t="shared" si="3"/>
        <v>Pearl Noir</v>
      </c>
      <c r="Q60" t="str">
        <f t="shared" si="4"/>
        <v>Pearl Noir</v>
      </c>
      <c r="R60" t="str">
        <f t="shared" si="5"/>
        <v>Silver Starlight</v>
      </c>
      <c r="S60" t="str">
        <f t="shared" si="6"/>
        <v>Campion</v>
      </c>
      <c r="V60">
        <f t="shared" si="7"/>
        <v>58</v>
      </c>
      <c r="W60">
        <f t="shared" si="8"/>
        <v>9</v>
      </c>
      <c r="X60">
        <f t="shared" si="9"/>
        <v>9</v>
      </c>
      <c r="Y60">
        <f t="shared" si="10"/>
        <v>7</v>
      </c>
      <c r="Z60">
        <f t="shared" si="10"/>
        <v>8</v>
      </c>
      <c r="AA60">
        <f t="shared" si="10"/>
        <v>6</v>
      </c>
      <c r="AB60">
        <f t="shared" si="11"/>
        <v>6</v>
      </c>
      <c r="AC60">
        <f t="shared" si="12"/>
        <v>2</v>
      </c>
      <c r="AD60">
        <f t="shared" si="13"/>
        <v>4</v>
      </c>
      <c r="AE60">
        <f t="shared" si="14"/>
        <v>15</v>
      </c>
      <c r="AF60">
        <f t="shared" si="14"/>
        <v>10</v>
      </c>
    </row>
    <row r="61" spans="1:33" hidden="1" outlineLevel="1">
      <c r="A61" t="s">
        <v>47</v>
      </c>
      <c r="B61" t="str">
        <f>INDEX(A$2:A$20,MATCH(C61,AD$2:AD$20,0))</f>
        <v>Rockley Point</v>
      </c>
      <c r="C61">
        <f>LARGE(AD$2:AD$20, D61)</f>
        <v>17.8109</v>
      </c>
      <c r="D61">
        <v>1</v>
      </c>
      <c r="E61">
        <f>LARGE(AD$2:AD$20, F61)</f>
        <v>17.807200000000002</v>
      </c>
      <c r="F61">
        <v>2</v>
      </c>
      <c r="G61">
        <f t="shared" si="16"/>
        <v>2.0773795821651248E-4</v>
      </c>
      <c r="H61">
        <f t="shared" si="17"/>
        <v>10</v>
      </c>
      <c r="J61">
        <v>10</v>
      </c>
      <c r="K61" t="str">
        <f t="shared" si="0"/>
        <v>Culloden</v>
      </c>
      <c r="L61" t="str">
        <f t="shared" si="0"/>
        <v>Ideal Spirit</v>
      </c>
      <c r="M61" t="str">
        <f t="shared" si="0"/>
        <v>Campion</v>
      </c>
      <c r="N61" t="str">
        <f t="shared" si="1"/>
        <v>Campion</v>
      </c>
      <c r="O61" t="str">
        <f t="shared" si="2"/>
        <v>Bonanza Bowls</v>
      </c>
      <c r="P61" t="str">
        <f t="shared" si="3"/>
        <v>Bonanza Bowls</v>
      </c>
      <c r="Q61" t="str">
        <f t="shared" si="4"/>
        <v>Bonanza Bowls</v>
      </c>
      <c r="R61" t="str">
        <f t="shared" si="5"/>
        <v>Your Just Desserts (IRE)</v>
      </c>
      <c r="S61" t="str">
        <f t="shared" si="6"/>
        <v>Culloden</v>
      </c>
      <c r="V61">
        <f t="shared" si="7"/>
        <v>65</v>
      </c>
      <c r="W61">
        <f t="shared" si="8"/>
        <v>17</v>
      </c>
      <c r="X61">
        <f>IF(ISNA(W61),"",W61)</f>
        <v>17</v>
      </c>
      <c r="Y61">
        <f t="shared" si="10"/>
        <v>6</v>
      </c>
      <c r="Z61">
        <f t="shared" si="10"/>
        <v>3</v>
      </c>
      <c r="AA61">
        <f t="shared" si="10"/>
        <v>3</v>
      </c>
      <c r="AB61">
        <f t="shared" si="11"/>
        <v>10</v>
      </c>
      <c r="AC61">
        <f t="shared" si="12"/>
        <v>15</v>
      </c>
      <c r="AD61">
        <f t="shared" si="13"/>
        <v>8</v>
      </c>
      <c r="AE61">
        <f t="shared" si="14"/>
        <v>6</v>
      </c>
      <c r="AF61">
        <f t="shared" si="14"/>
        <v>14</v>
      </c>
    </row>
    <row r="62" spans="1:33" hidden="1" outlineLevel="1">
      <c r="A62" t="s">
        <v>116</v>
      </c>
      <c r="B62" t="str">
        <f>IF(OR(D2="5f ", D2="6f ", D2="7f ", D2="1m "), B57, IF(J2="2yo", B59, B53))</f>
        <v>Pearl Noir</v>
      </c>
      <c r="J62">
        <v>11</v>
      </c>
      <c r="K62" t="str">
        <f t="shared" si="0"/>
        <v>Bonanza Bowls</v>
      </c>
      <c r="L62" t="str">
        <f t="shared" si="0"/>
        <v>Shesthedream (IRE)</v>
      </c>
      <c r="M62" t="str">
        <f t="shared" si="0"/>
        <v>Ideal Spirit</v>
      </c>
      <c r="N62" t="str">
        <f t="shared" si="1"/>
        <v>Oriental Splendour (IRE)</v>
      </c>
      <c r="O62" t="str">
        <f t="shared" si="2"/>
        <v>Rockley Point</v>
      </c>
      <c r="P62" t="str">
        <f t="shared" si="3"/>
        <v>Your Just Desserts (IRE)</v>
      </c>
      <c r="Q62" t="str">
        <f t="shared" si="4"/>
        <v>Your Just Desserts (IRE)</v>
      </c>
      <c r="R62" t="str">
        <f t="shared" si="5"/>
        <v>Oriental Splendour (IRE)</v>
      </c>
      <c r="S62" t="str">
        <f t="shared" si="6"/>
        <v>Carlton Thomas</v>
      </c>
      <c r="V62">
        <f t="shared" si="7"/>
        <v>62</v>
      </c>
      <c r="W62">
        <f t="shared" si="8"/>
        <v>17</v>
      </c>
      <c r="X62">
        <f t="shared" ref="X62:X80" si="18">IF(ISNA(W62),"",W62)</f>
        <v>17</v>
      </c>
      <c r="Y62">
        <f t="shared" si="10"/>
        <v>13</v>
      </c>
      <c r="Z62">
        <f t="shared" si="10"/>
        <v>1</v>
      </c>
      <c r="AA62">
        <f t="shared" si="10"/>
        <v>4</v>
      </c>
      <c r="AB62">
        <f t="shared" si="11"/>
        <v>9</v>
      </c>
      <c r="AC62">
        <f t="shared" si="12"/>
        <v>10</v>
      </c>
      <c r="AD62">
        <f t="shared" si="13"/>
        <v>11</v>
      </c>
      <c r="AE62">
        <f t="shared" si="14"/>
        <v>13</v>
      </c>
      <c r="AF62">
        <f t="shared" si="14"/>
        <v>1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Rockley Point</v>
      </c>
      <c r="C63" t="str">
        <f>IF(G68="Handicap", INDEX(B53:B55,(MATCH(LARGE(D53:D55,3),D53:D55,0))))</f>
        <v>Rockley Point</v>
      </c>
      <c r="D63" t="str">
        <f>IF(G68="Handicap", INDEX(B53:B55,(MATCH(LARGE(E53:E55,1),E53:E55,0))))</f>
        <v>Carlovian</v>
      </c>
      <c r="G63" t="s">
        <v>68</v>
      </c>
      <c r="H63">
        <f>COUNTIF(A2:A30, "*")</f>
        <v>15</v>
      </c>
      <c r="J63">
        <v>12</v>
      </c>
      <c r="K63" t="str">
        <f t="shared" si="0"/>
        <v>Ill Be Good</v>
      </c>
      <c r="L63" t="str">
        <f t="shared" si="0"/>
        <v>Your Just Desserts (IRE)</v>
      </c>
      <c r="M63" t="str">
        <f t="shared" si="0"/>
        <v>Carlton Thomas</v>
      </c>
      <c r="N63" t="str">
        <f t="shared" si="1"/>
        <v>Rockley Point</v>
      </c>
      <c r="O63" t="str">
        <f t="shared" si="2"/>
        <v>Campion</v>
      </c>
      <c r="P63" t="str">
        <f t="shared" si="3"/>
        <v>Ideal Spirit</v>
      </c>
      <c r="Q63" t="str">
        <f t="shared" si="4"/>
        <v>Ideal Spirit</v>
      </c>
      <c r="R63" t="str">
        <f t="shared" si="5"/>
        <v>Bonanza Bowls</v>
      </c>
      <c r="S63" t="str">
        <f t="shared" si="6"/>
        <v>Ideal Spirit</v>
      </c>
      <c r="V63">
        <f t="shared" si="7"/>
        <v>38</v>
      </c>
      <c r="W63">
        <f t="shared" si="8"/>
        <v>-8</v>
      </c>
      <c r="X63">
        <f t="shared" si="18"/>
        <v>-8</v>
      </c>
      <c r="Y63">
        <f t="shared" si="10"/>
        <v>12</v>
      </c>
      <c r="Z63">
        <f t="shared" si="10"/>
        <v>6</v>
      </c>
      <c r="AA63">
        <f t="shared" si="10"/>
        <v>5</v>
      </c>
      <c r="AB63">
        <f t="shared" si="11"/>
        <v>1</v>
      </c>
      <c r="AC63">
        <f t="shared" si="12"/>
        <v>4</v>
      </c>
      <c r="AD63">
        <f t="shared" si="13"/>
        <v>3</v>
      </c>
      <c r="AE63">
        <f t="shared" si="14"/>
        <v>5</v>
      </c>
      <c r="AF63">
        <f t="shared" si="14"/>
        <v>2</v>
      </c>
    </row>
    <row r="64" spans="1:33" hidden="1" outlineLevel="1">
      <c r="A64" t="s">
        <v>48</v>
      </c>
      <c r="B64" t="str">
        <f>INDEX(B53:B63,MODE(MATCH(B53:B63,B53:B63,0)))</f>
        <v>Pearl Noir</v>
      </c>
      <c r="C64">
        <f>INDEX(AF$2:AF$20,MATCH(B64,A$2:A$20,0))</f>
        <v>4</v>
      </c>
      <c r="D64">
        <v>1</v>
      </c>
      <c r="E64">
        <f>SUMIF(B53:B61, B64, G53:G61)</f>
        <v>0.17147011009522076</v>
      </c>
      <c r="F64">
        <v>0</v>
      </c>
      <c r="G64" t="str">
        <f>K2</f>
        <v>Racing UK Profits Returned To Racing Handicap</v>
      </c>
      <c r="J64">
        <v>13</v>
      </c>
      <c r="K64" t="str">
        <f t="shared" si="0"/>
        <v>Shesthedream (IRE)</v>
      </c>
      <c r="L64" t="str">
        <f t="shared" si="0"/>
        <v>Culloden</v>
      </c>
      <c r="M64" t="str">
        <f t="shared" si="0"/>
        <v>Culloden</v>
      </c>
      <c r="N64" t="str">
        <f t="shared" si="1"/>
        <v>Shesthedream (IRE)</v>
      </c>
      <c r="O64" t="str">
        <f t="shared" si="2"/>
        <v>Ideal Spirit</v>
      </c>
      <c r="P64" t="str">
        <f t="shared" si="3"/>
        <v>Silver Starlight</v>
      </c>
      <c r="Q64" t="str">
        <f t="shared" si="4"/>
        <v>Silver Starlight</v>
      </c>
      <c r="R64" t="str">
        <f t="shared" si="5"/>
        <v>Shesthedream (IRE)</v>
      </c>
      <c r="S64" t="str">
        <f t="shared" si="6"/>
        <v>Shesthedream (IRE)</v>
      </c>
      <c r="V64">
        <f t="shared" si="7"/>
        <v>37</v>
      </c>
      <c r="W64">
        <f t="shared" si="8"/>
        <v>-21</v>
      </c>
      <c r="X64">
        <f t="shared" si="18"/>
        <v>-21</v>
      </c>
      <c r="Y64">
        <f t="shared" si="10"/>
        <v>3</v>
      </c>
      <c r="Z64">
        <f t="shared" si="10"/>
        <v>5</v>
      </c>
      <c r="AA64">
        <f t="shared" si="10"/>
        <v>12</v>
      </c>
      <c r="AB64">
        <f t="shared" si="11"/>
        <v>3</v>
      </c>
      <c r="AC64">
        <f t="shared" si="12"/>
        <v>1</v>
      </c>
      <c r="AD64">
        <f t="shared" si="13"/>
        <v>1</v>
      </c>
      <c r="AE64">
        <f t="shared" si="14"/>
        <v>9</v>
      </c>
      <c r="AF64">
        <f t="shared" si="14"/>
        <v>3</v>
      </c>
    </row>
    <row r="65" spans="1:32" hidden="1" outlineLevel="1">
      <c r="A65" t="s">
        <v>121</v>
      </c>
      <c r="B65" t="str">
        <f>IF(ISNA(G96), "no selection", G96)</f>
        <v>Rockley Point</v>
      </c>
      <c r="C65">
        <f>INDEX(AF$2:AF$20,MATCH(B65,A$2:A$20,0))</f>
        <v>10</v>
      </c>
      <c r="D65">
        <v>1</v>
      </c>
      <c r="F65">
        <f>IF(G68="Non Handicap", F64+1, F64)</f>
        <v>0</v>
      </c>
      <c r="G65" t="str">
        <f>D2</f>
        <v xml:space="preserve">5f </v>
      </c>
      <c r="H65">
        <f>LARGE(G58:G60, 1)</f>
        <v>0.28436360552870349</v>
      </c>
      <c r="J65">
        <v>14</v>
      </c>
      <c r="K65" t="str">
        <f t="shared" si="0"/>
        <v>Your Just Desserts (IRE)</v>
      </c>
      <c r="L65" t="str">
        <f t="shared" si="0"/>
        <v>Lady Joanna Vassa (IRE)</v>
      </c>
      <c r="M65" t="str">
        <f t="shared" si="0"/>
        <v>Lady Joanna Vassa (IRE)</v>
      </c>
      <c r="N65" t="str">
        <f t="shared" si="1"/>
        <v>Lady Joanna Vassa (IRE)</v>
      </c>
      <c r="O65" t="str">
        <f t="shared" si="2"/>
        <v>Piazon</v>
      </c>
      <c r="P65" t="str">
        <f t="shared" si="3"/>
        <v>Campion</v>
      </c>
      <c r="Q65" t="str">
        <f t="shared" si="4"/>
        <v>Campion</v>
      </c>
      <c r="R65" t="str">
        <f t="shared" si="5"/>
        <v>Ideal Spirit</v>
      </c>
      <c r="S65" t="str">
        <f t="shared" si="6"/>
        <v>Your Just Desserts (IRE)</v>
      </c>
      <c r="V65">
        <f t="shared" si="7"/>
        <v>52</v>
      </c>
      <c r="W65">
        <f t="shared" si="8"/>
        <v>7</v>
      </c>
      <c r="X65">
        <f t="shared" si="18"/>
        <v>7</v>
      </c>
      <c r="Y65">
        <f t="shared" si="10"/>
        <v>2</v>
      </c>
      <c r="Z65">
        <f t="shared" si="10"/>
        <v>4</v>
      </c>
      <c r="AA65">
        <f t="shared" si="10"/>
        <v>7</v>
      </c>
      <c r="AB65">
        <f t="shared" si="11"/>
        <v>7</v>
      </c>
      <c r="AC65">
        <f t="shared" si="12"/>
        <v>5</v>
      </c>
      <c r="AD65">
        <f t="shared" si="13"/>
        <v>9</v>
      </c>
      <c r="AE65">
        <f t="shared" si="14"/>
        <v>12</v>
      </c>
      <c r="AF65">
        <f t="shared" si="14"/>
        <v>6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3493</v>
      </c>
      <c r="H66">
        <f ca="1">LARGE(F53:F55, 1)</f>
        <v>0.42062303816041702</v>
      </c>
      <c r="J66">
        <v>15</v>
      </c>
      <c r="K66" t="str">
        <f t="shared" si="0"/>
        <v>Lady Joanna Vassa (IRE)</v>
      </c>
      <c r="L66" t="str">
        <f t="shared" si="0"/>
        <v>Carlton Thomas</v>
      </c>
      <c r="M66" t="str">
        <f t="shared" si="0"/>
        <v>Pearl Noir</v>
      </c>
      <c r="N66" t="str">
        <f t="shared" si="1"/>
        <v>Ideal Spirit</v>
      </c>
      <c r="O66" t="str">
        <f t="shared" si="2"/>
        <v>Shesthedream (IRE)</v>
      </c>
      <c r="P66" t="str">
        <f t="shared" si="3"/>
        <v>Shesthedream (IRE)</v>
      </c>
      <c r="Q66" t="str">
        <f t="shared" si="4"/>
        <v>Shesthedream (IRE)</v>
      </c>
      <c r="R66" t="str">
        <f t="shared" si="5"/>
        <v>Carlton Thomas</v>
      </c>
      <c r="S66" t="str">
        <f t="shared" si="6"/>
        <v>Lady Joanna Vassa (IRE)</v>
      </c>
      <c r="V66">
        <f t="shared" si="7"/>
        <v>52</v>
      </c>
      <c r="W66">
        <f t="shared" si="8"/>
        <v>7</v>
      </c>
      <c r="X66">
        <f t="shared" si="18"/>
        <v>7</v>
      </c>
      <c r="Y66">
        <f t="shared" si="10"/>
        <v>1</v>
      </c>
      <c r="Z66">
        <f t="shared" si="10"/>
        <v>2</v>
      </c>
      <c r="AA66">
        <f t="shared" si="10"/>
        <v>2</v>
      </c>
      <c r="AB66">
        <f t="shared" si="11"/>
        <v>2</v>
      </c>
      <c r="AC66">
        <f t="shared" si="12"/>
        <v>8</v>
      </c>
      <c r="AD66">
        <f t="shared" si="13"/>
        <v>14</v>
      </c>
      <c r="AE66">
        <f t="shared" si="14"/>
        <v>11</v>
      </c>
      <c r="AF66">
        <f t="shared" si="14"/>
        <v>12</v>
      </c>
    </row>
    <row r="67" spans="1:32" hidden="1" outlineLevel="1">
      <c r="A67" t="s">
        <v>67</v>
      </c>
      <c r="B67" t="str">
        <f ca="1">H67</f>
        <v>Carlovian</v>
      </c>
      <c r="F67">
        <f>IF(H63&lt;11, F66+1, F66)</f>
        <v>0</v>
      </c>
      <c r="G67" t="str">
        <f>G2</f>
        <v>Good To Soft</v>
      </c>
      <c r="H67" t="str">
        <f ca="1">INDEX(B53:B55,MATCH(H66,F53:F55,0))</f>
        <v>Carlovian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Pearl Noir</v>
      </c>
      <c r="B68" t="str">
        <f ca="1">IF(ISNA(A68), B56, A68)</f>
        <v>Pearl Noir</v>
      </c>
      <c r="C68">
        <f ca="1">INDEX(AF$2:AF$20,MATCH(B68,A$2:A$20,0))</f>
        <v>4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Pearl Noir</v>
      </c>
      <c r="C69">
        <f ca="1">INDEX(AF$2:AF$20,MATCH(B69,A$2:A$20,0))</f>
        <v>4</v>
      </c>
      <c r="D69">
        <v>1</v>
      </c>
      <c r="F69">
        <f ca="1">IF(E70&gt;1, F68+1, F68)</f>
        <v>0</v>
      </c>
      <c r="G69">
        <f ca="1">IF(G66&lt;5000, F70-1, F70)</f>
        <v>-1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Pearl Noir</v>
      </c>
      <c r="C70">
        <f ca="1">INDEX(AF$2:AF$20,MATCH(B70,A$2:A$20,0))</f>
        <v>4</v>
      </c>
      <c r="D70">
        <v>1</v>
      </c>
      <c r="E70">
        <f ca="1">SUMIF(B53:B61, B70, G53:G61)</f>
        <v>0.17147011009522076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Carlovian</v>
      </c>
      <c r="C72">
        <f>C53</f>
        <v>225.82509999999999</v>
      </c>
      <c r="D72">
        <f>(1/C72)*(C72-C73)</f>
        <v>0.13625943263171356</v>
      </c>
      <c r="E72">
        <f>H53</f>
        <v>2.75</v>
      </c>
      <c r="F72">
        <f>(E72*10)-10</f>
        <v>17.5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Pearl Noir</v>
      </c>
      <c r="C73">
        <f t="shared" si="19"/>
        <v>195.05430000000001</v>
      </c>
      <c r="D73">
        <f>(1/C73)*(C73-C74)</f>
        <v>5.4408439085936657E-2</v>
      </c>
      <c r="E73">
        <f t="shared" ref="E73:E74" si="20">H54</f>
        <v>4</v>
      </c>
      <c r="F73">
        <f>(E73*10)-10</f>
        <v>30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Rockley Point</v>
      </c>
      <c r="C74">
        <f t="shared" si="19"/>
        <v>184.4417</v>
      </c>
      <c r="E74">
        <f t="shared" si="20"/>
        <v>10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2.75</v>
      </c>
      <c r="C77">
        <f>SMALL(AF2:AF50, 1)</f>
        <v>2.75</v>
      </c>
      <c r="D77" t="str">
        <f>IF(G77&lt;=3, "YES", "NO")</f>
        <v>YES</v>
      </c>
      <c r="E77">
        <f>IF(C77=0,SMALL(AF2:AF49,2), C77)</f>
        <v>2.75</v>
      </c>
      <c r="F77">
        <f>IF(E77=0, SMALL(AF2:AF49, 3), E77)</f>
        <v>2.75</v>
      </c>
      <c r="G77">
        <f>IF(F77=0, SMALL(AF2:AF49, 4), F77)</f>
        <v>2.75</v>
      </c>
      <c r="H77" t="str">
        <f>INDEX(A2:A50, MATCH(G77, AF2:AF50, 0))</f>
        <v>Carlovian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225.82509999999999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225.82509999999999</v>
      </c>
      <c r="C79">
        <f>C78/B79</f>
        <v>4.4282057220388699E-5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Carlovian is highly rated.</v>
      </c>
      <c r="H79" t="str">
        <f>INDEX(A2:A50, MATCH(B79, AE2:AE50, 0))</f>
        <v>Carlovian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16.872900000000001</v>
      </c>
      <c r="C80">
        <f>(B81-B80)+0.01</f>
        <v>2.2556999999999992</v>
      </c>
      <c r="D80" t="str">
        <f>D2</f>
        <v xml:space="preserve">5f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19.118600000000001</v>
      </c>
      <c r="C81">
        <f>C80/B81</f>
        <v>0.11798458046091236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Lady Joanna Vassa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Catterick</v>
      </c>
    </row>
    <row r="82" spans="1:19" hidden="1" outlineLevel="1">
      <c r="A82" t="s">
        <v>110</v>
      </c>
      <c r="B82">
        <f>INDEX(M2:M49, MATCH(H77, A2:A49, 0))</f>
        <v>62.86</v>
      </c>
      <c r="C82">
        <f>(B83-B82)+0.01</f>
        <v>10.550000000000006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73.400000000000006</v>
      </c>
      <c r="C83">
        <f>C82/B83</f>
        <v>0.14373297002724802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Carlovianis the form horse.</v>
      </c>
      <c r="H83" t="str">
        <f>INDEX(A2:A50,MATCH(B83,INDEX(M2:M50,0)))</f>
        <v>Lady Joanna Vassa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1.7462</v>
      </c>
      <c r="C84">
        <f>(B85-B84)+0.01</f>
        <v>5.4599999999999975E-2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1.7907999999999999</v>
      </c>
      <c r="C85">
        <f>C84/B85</f>
        <v>3.0489166852803205E-2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Campion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14.462400000000001</v>
      </c>
      <c r="C86">
        <f>(B87-B86)+0.01</f>
        <v>3.3584999999999994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17.8109</v>
      </c>
      <c r="C87">
        <f>C86/B87</f>
        <v>0.18856430612714684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Rockley Point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2.1297000000000001</v>
      </c>
      <c r="C88">
        <f>B89-B88</f>
        <v>0.53509999999999991</v>
      </c>
      <c r="H88" t="str">
        <f>INDEX(X2:X50, MATCH(B88, Y2:Y50, 0))</f>
        <v>Hart, Jason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2.6648000000000001</v>
      </c>
      <c r="C89">
        <f>C88/B89</f>
        <v>0.20080306214350041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Stott, Kevin. </v>
      </c>
      <c r="H89" t="str">
        <f>INDEX(X2:X50, MATCH(B89, Y2:Y50, 0))</f>
        <v>Stott, Kevin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76.56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76.56</v>
      </c>
      <c r="C91">
        <f>(C90+0.01)/(B91+0.01)</f>
        <v>2.6119890296460752E-4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Carlovian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0</v>
      </c>
      <c r="F92" t="str">
        <f>IF(E92=0, "", IF(E92=1, "*", IF(E92=2, "**", IF(E92=3, "***", IF(E92=4, "****", IF(E92&gt;4, "*****", ""))))))</f>
        <v/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46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0.39129999999999998</v>
      </c>
    </row>
    <row r="96" spans="1:19" hidden="1" outlineLevel="1">
      <c r="A96" t="s">
        <v>70</v>
      </c>
      <c r="B96">
        <f>INDEX(Sheet1!H:H, MATCH($A$51, Sheet1!$A:$A,0))</f>
        <v>0.3261</v>
      </c>
      <c r="C96" t="str">
        <f>IF(AND($B$94&gt;15,B96&gt;0.25),B55)</f>
        <v>Rockley Point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Rockley Point</v>
      </c>
      <c r="G96" t="str">
        <f>INDEX(F96:F101,MATCH(1,E96:E101,0))</f>
        <v>Rockley Point</v>
      </c>
    </row>
    <row r="97" spans="1:6" hidden="1" outlineLevel="1">
      <c r="A97" t="s">
        <v>25</v>
      </c>
      <c r="B97">
        <f>INDEX(Sheet1!J:J, MATCH($A$51, Sheet1!$A:$A,0))</f>
        <v>0.21740000000000001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0.19570000000000001</v>
      </c>
      <c r="C98" t="b">
        <f>IF(AND($B$94&gt;15,B98&gt;0.25),B57)</f>
        <v>0</v>
      </c>
      <c r="D98">
        <f t="shared" si="22"/>
        <v>2</v>
      </c>
      <c r="E98">
        <f t="shared" si="23"/>
        <v>5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0.26090000000000002</v>
      </c>
      <c r="C99" t="str">
        <f>IF(AND($B$94&gt;15,B99&gt;0.25),B59)</f>
        <v>Campion</v>
      </c>
      <c r="D99">
        <f t="shared" si="22"/>
        <v>5</v>
      </c>
      <c r="E99">
        <f t="shared" si="23"/>
        <v>2</v>
      </c>
      <c r="F99" t="str">
        <f t="shared" si="24"/>
        <v>Campion</v>
      </c>
    </row>
    <row r="100" spans="1:6" hidden="1" outlineLevel="1">
      <c r="A100" t="s">
        <v>30</v>
      </c>
      <c r="B100">
        <f>INDEX(Sheet1!N:N, MATCH($A$51, Sheet1!$A:$A,0))</f>
        <v>0.1522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0.23910000000000001</v>
      </c>
      <c r="C101" t="b">
        <f>IF(AND($B$94&gt;15,B101&gt;0.25),B60)</f>
        <v>0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3" width="20.28515625" bestFit="1" customWidth="1"/>
    <col min="4" max="5" width="12" bestFit="1" customWidth="1"/>
    <col min="6" max="6" width="20.28515625" bestFit="1" customWidth="1"/>
    <col min="7" max="7" width="97" bestFit="1" customWidth="1"/>
    <col min="8" max="8" width="20.28515625" bestFit="1" customWidth="1"/>
    <col min="9" max="9" width="13.42578125" bestFit="1" customWidth="1"/>
    <col min="10" max="10" width="16.28515625" bestFit="1" customWidth="1"/>
    <col min="11" max="11" width="27.85546875" bestFit="1" customWidth="1"/>
    <col min="12" max="17" width="20.42578125" bestFit="1" customWidth="1"/>
    <col min="18" max="18" width="20.28515625" bestFit="1" customWidth="1"/>
    <col min="19" max="19" width="20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9.7109375" bestFit="1" customWidth="1"/>
    <col min="25" max="25" width="14.42578125" bestFit="1" customWidth="1"/>
    <col min="26" max="26" width="21.5703125" bestFit="1" customWidth="1"/>
    <col min="27" max="27" width="15" bestFit="1" customWidth="1"/>
    <col min="28" max="28" width="22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20.285156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340</v>
      </c>
      <c r="B2" s="1">
        <v>0.54513888888888895</v>
      </c>
      <c r="C2" t="s">
        <v>162</v>
      </c>
      <c r="D2" t="s">
        <v>334</v>
      </c>
      <c r="E2" t="s">
        <v>335</v>
      </c>
      <c r="F2">
        <v>3769</v>
      </c>
      <c r="G2" t="s">
        <v>336</v>
      </c>
      <c r="H2" t="s">
        <v>337</v>
      </c>
      <c r="I2" t="s">
        <v>233</v>
      </c>
      <c r="J2" t="s">
        <v>338</v>
      </c>
      <c r="K2" t="s">
        <v>339</v>
      </c>
      <c r="L2">
        <v>5</v>
      </c>
      <c r="M2">
        <v>96.119100000000003</v>
      </c>
      <c r="N2">
        <v>58.213000000000001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22.347100000000001</v>
      </c>
      <c r="X2" t="s">
        <v>341</v>
      </c>
      <c r="Y2">
        <v>5.7462999999999997</v>
      </c>
      <c r="Z2" t="s">
        <v>342</v>
      </c>
      <c r="AA2">
        <v>2.5091000000000001</v>
      </c>
      <c r="AB2" t="s">
        <v>343</v>
      </c>
      <c r="AC2">
        <v>1.4854000000000001</v>
      </c>
      <c r="AD2">
        <v>70</v>
      </c>
      <c r="AE2" s="23">
        <v>324.05860000000001</v>
      </c>
      <c r="AF2">
        <v>3.33</v>
      </c>
      <c r="AG2">
        <v>0</v>
      </c>
    </row>
    <row r="3" spans="1:33">
      <c r="A3" t="s">
        <v>345</v>
      </c>
      <c r="B3" s="1">
        <v>0.54513888888888895</v>
      </c>
      <c r="C3" t="s">
        <v>162</v>
      </c>
      <c r="D3" t="s">
        <v>334</v>
      </c>
      <c r="E3" t="s">
        <v>335</v>
      </c>
      <c r="F3">
        <v>3769</v>
      </c>
      <c r="G3" t="s">
        <v>336</v>
      </c>
      <c r="H3" t="s">
        <v>337</v>
      </c>
      <c r="I3" t="s">
        <v>233</v>
      </c>
      <c r="J3" t="s">
        <v>338</v>
      </c>
      <c r="K3" t="s">
        <v>339</v>
      </c>
      <c r="L3">
        <v>4</v>
      </c>
      <c r="M3">
        <v>71.644599999999997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15.5886</v>
      </c>
      <c r="X3" t="s">
        <v>346</v>
      </c>
      <c r="Y3">
        <v>3.4110999999999998</v>
      </c>
      <c r="Z3" t="s">
        <v>347</v>
      </c>
      <c r="AA3">
        <v>1.8740000000000001</v>
      </c>
      <c r="AB3" t="s">
        <v>348</v>
      </c>
      <c r="AC3">
        <v>1.64</v>
      </c>
      <c r="AD3">
        <v>31.8</v>
      </c>
      <c r="AE3">
        <v>234.92959999999999</v>
      </c>
      <c r="AF3">
        <v>5</v>
      </c>
      <c r="AG3">
        <v>0</v>
      </c>
    </row>
    <row r="4" spans="1:33">
      <c r="A4" t="s">
        <v>349</v>
      </c>
      <c r="B4" s="1">
        <v>0.54513888888888895</v>
      </c>
      <c r="C4" t="s">
        <v>162</v>
      </c>
      <c r="D4" t="s">
        <v>334</v>
      </c>
      <c r="E4" t="s">
        <v>335</v>
      </c>
      <c r="F4">
        <v>3769</v>
      </c>
      <c r="G4" t="s">
        <v>336</v>
      </c>
      <c r="H4" t="s">
        <v>337</v>
      </c>
      <c r="I4" t="s">
        <v>233</v>
      </c>
      <c r="J4" t="s">
        <v>338</v>
      </c>
      <c r="K4" t="s">
        <v>339</v>
      </c>
      <c r="L4">
        <v>4</v>
      </c>
      <c r="M4">
        <v>68.548000000000002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20.131399999999999</v>
      </c>
      <c r="X4" t="s">
        <v>350</v>
      </c>
      <c r="Y4">
        <v>3.5207000000000002</v>
      </c>
      <c r="Z4" t="s">
        <v>351</v>
      </c>
      <c r="AA4">
        <v>3.7587999999999999</v>
      </c>
      <c r="AB4" t="s">
        <v>352</v>
      </c>
      <c r="AC4">
        <v>1.7484</v>
      </c>
      <c r="AD4">
        <v>8.8000000000000007</v>
      </c>
      <c r="AE4">
        <v>210.7688</v>
      </c>
      <c r="AF4">
        <v>10</v>
      </c>
      <c r="AG4">
        <v>0</v>
      </c>
    </row>
    <row r="5" spans="1:33">
      <c r="A5" t="s">
        <v>353</v>
      </c>
      <c r="B5" s="1">
        <v>0.54513888888888895</v>
      </c>
      <c r="C5" t="s">
        <v>162</v>
      </c>
      <c r="D5" t="s">
        <v>334</v>
      </c>
      <c r="E5" t="s">
        <v>335</v>
      </c>
      <c r="F5">
        <v>3769</v>
      </c>
      <c r="G5" t="s">
        <v>336</v>
      </c>
      <c r="H5" t="s">
        <v>337</v>
      </c>
      <c r="I5" t="s">
        <v>233</v>
      </c>
      <c r="J5" t="s">
        <v>338</v>
      </c>
      <c r="K5" t="s">
        <v>339</v>
      </c>
      <c r="L5">
        <v>5</v>
      </c>
      <c r="M5">
        <v>49.36</v>
      </c>
      <c r="N5">
        <v>36.228499999999997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16.772099999999998</v>
      </c>
      <c r="X5" t="s">
        <v>354</v>
      </c>
      <c r="Y5">
        <v>3.4558</v>
      </c>
      <c r="Z5" t="s">
        <v>355</v>
      </c>
      <c r="AA5">
        <v>1.0003</v>
      </c>
      <c r="AB5" t="s">
        <v>356</v>
      </c>
      <c r="AC5">
        <v>2.3113000000000001</v>
      </c>
      <c r="AD5">
        <v>28.3</v>
      </c>
      <c r="AE5">
        <v>175.33359999999999</v>
      </c>
      <c r="AF5">
        <v>5.5</v>
      </c>
      <c r="AG5">
        <v>0</v>
      </c>
    </row>
    <row r="6" spans="1:33">
      <c r="A6" t="s">
        <v>357</v>
      </c>
      <c r="B6" s="1">
        <v>0.54513888888888895</v>
      </c>
      <c r="C6" t="s">
        <v>162</v>
      </c>
      <c r="D6" t="s">
        <v>334</v>
      </c>
      <c r="E6" t="s">
        <v>335</v>
      </c>
      <c r="F6">
        <v>3769</v>
      </c>
      <c r="G6" t="s">
        <v>336</v>
      </c>
      <c r="H6" t="s">
        <v>337</v>
      </c>
      <c r="I6" t="s">
        <v>233</v>
      </c>
      <c r="J6" t="s">
        <v>338</v>
      </c>
      <c r="K6" t="s">
        <v>339</v>
      </c>
      <c r="L6">
        <v>8</v>
      </c>
      <c r="M6">
        <v>59.450600000000001</v>
      </c>
      <c r="N6">
        <v>37.028500000000001</v>
      </c>
      <c r="O6">
        <v>17.345099999999999</v>
      </c>
      <c r="P6">
        <v>10.404</v>
      </c>
      <c r="Q6">
        <v>7.1412000000000004</v>
      </c>
      <c r="R6">
        <v>4.8044000000000002</v>
      </c>
      <c r="S6">
        <v>3.96</v>
      </c>
      <c r="T6">
        <v>2.5697999999999999</v>
      </c>
      <c r="U6">
        <v>1.9461999999999999</v>
      </c>
      <c r="V6">
        <v>1.6195999999999999</v>
      </c>
      <c r="W6">
        <v>11.1914</v>
      </c>
      <c r="X6" t="s">
        <v>358</v>
      </c>
      <c r="Y6">
        <v>2.1442000000000001</v>
      </c>
      <c r="Z6" t="s">
        <v>359</v>
      </c>
      <c r="AA6">
        <v>1.0625</v>
      </c>
      <c r="AB6" t="s">
        <v>360</v>
      </c>
      <c r="AC6">
        <v>2.0448</v>
      </c>
      <c r="AD6">
        <v>9.4222999999999999</v>
      </c>
      <c r="AE6">
        <v>172.13460000000001</v>
      </c>
      <c r="AF6">
        <v>20</v>
      </c>
      <c r="AG6">
        <v>0</v>
      </c>
    </row>
    <row r="7" spans="1:33">
      <c r="A7" t="s">
        <v>361</v>
      </c>
      <c r="B7" s="1">
        <v>0.54513888888888895</v>
      </c>
      <c r="C7" t="s">
        <v>162</v>
      </c>
      <c r="D7" t="s">
        <v>334</v>
      </c>
      <c r="E7" t="s">
        <v>335</v>
      </c>
      <c r="F7">
        <v>3769</v>
      </c>
      <c r="G7" t="s">
        <v>336</v>
      </c>
      <c r="H7" t="s">
        <v>337</v>
      </c>
      <c r="I7" t="s">
        <v>233</v>
      </c>
      <c r="J7" t="s">
        <v>338</v>
      </c>
      <c r="K7" t="s">
        <v>339</v>
      </c>
      <c r="L7">
        <v>5</v>
      </c>
      <c r="M7">
        <v>64.840999999999994</v>
      </c>
      <c r="N7">
        <v>30.852599999999999</v>
      </c>
      <c r="O7">
        <v>13.2127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18.595700000000001</v>
      </c>
      <c r="X7" t="s">
        <v>362</v>
      </c>
      <c r="Y7">
        <v>2.6069</v>
      </c>
      <c r="Z7" t="s">
        <v>363</v>
      </c>
      <c r="AA7">
        <v>2.1816</v>
      </c>
      <c r="AB7" t="s">
        <v>364</v>
      </c>
      <c r="AC7">
        <v>0.96760000000000002</v>
      </c>
      <c r="AD7">
        <v>10.9665</v>
      </c>
      <c r="AE7">
        <v>164.28110000000001</v>
      </c>
      <c r="AF7">
        <v>4.5</v>
      </c>
      <c r="AG7">
        <v>0</v>
      </c>
    </row>
    <row r="8" spans="1:33">
      <c r="A8" t="s">
        <v>365</v>
      </c>
      <c r="B8" s="1">
        <v>0.54513888888888895</v>
      </c>
      <c r="C8" t="s">
        <v>162</v>
      </c>
      <c r="D8" t="s">
        <v>334</v>
      </c>
      <c r="E8" t="s">
        <v>335</v>
      </c>
      <c r="F8">
        <v>3769</v>
      </c>
      <c r="G8" t="s">
        <v>336</v>
      </c>
      <c r="H8" t="s">
        <v>337</v>
      </c>
      <c r="I8" t="s">
        <v>233</v>
      </c>
      <c r="J8" t="s">
        <v>338</v>
      </c>
      <c r="K8" t="s">
        <v>339</v>
      </c>
      <c r="L8">
        <v>5</v>
      </c>
      <c r="M8">
        <v>61.2759</v>
      </c>
      <c r="N8">
        <v>26.3337</v>
      </c>
      <c r="O8">
        <v>13.1419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19.139299999999999</v>
      </c>
      <c r="X8" t="s">
        <v>366</v>
      </c>
      <c r="Y8">
        <v>0.58030000000000004</v>
      </c>
      <c r="Z8" t="s">
        <v>342</v>
      </c>
      <c r="AA8">
        <v>2.5091000000000001</v>
      </c>
      <c r="AB8" t="s">
        <v>367</v>
      </c>
      <c r="AC8">
        <v>1.8908</v>
      </c>
      <c r="AD8">
        <v>1.8</v>
      </c>
      <c r="AE8">
        <v>145.34710000000001</v>
      </c>
      <c r="AF8">
        <v>20</v>
      </c>
      <c r="AG8">
        <v>0</v>
      </c>
    </row>
    <row r="9" spans="1:33">
      <c r="A9" t="s">
        <v>368</v>
      </c>
      <c r="B9" s="1">
        <v>0.54513888888888895</v>
      </c>
      <c r="C9" t="s">
        <v>162</v>
      </c>
      <c r="D9" t="s">
        <v>334</v>
      </c>
      <c r="E9" t="s">
        <v>335</v>
      </c>
      <c r="F9">
        <v>3769</v>
      </c>
      <c r="G9" t="s">
        <v>336</v>
      </c>
      <c r="H9" t="s">
        <v>337</v>
      </c>
      <c r="I9" t="s">
        <v>233</v>
      </c>
      <c r="J9" t="s">
        <v>338</v>
      </c>
      <c r="K9" t="s">
        <v>339</v>
      </c>
      <c r="L9">
        <v>5</v>
      </c>
      <c r="M9">
        <v>49.816200000000002</v>
      </c>
      <c r="N9">
        <v>34.870100000000001</v>
      </c>
      <c r="O9">
        <v>21.014299999999999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11.470700000000001</v>
      </c>
      <c r="X9" t="s">
        <v>369</v>
      </c>
      <c r="Y9">
        <v>0.9214</v>
      </c>
      <c r="Z9" t="s">
        <v>342</v>
      </c>
      <c r="AA9">
        <v>2.5091000000000001</v>
      </c>
      <c r="AB9" t="s">
        <v>370</v>
      </c>
      <c r="AC9">
        <v>0.97219999999999995</v>
      </c>
      <c r="AD9">
        <v>1.8</v>
      </c>
      <c r="AE9">
        <v>144.8271</v>
      </c>
      <c r="AF9">
        <v>25</v>
      </c>
      <c r="AG9">
        <v>0</v>
      </c>
    </row>
    <row r="10" spans="1:33">
      <c r="A10" t="s">
        <v>371</v>
      </c>
      <c r="B10" s="1">
        <v>0.54513888888888895</v>
      </c>
      <c r="C10" t="s">
        <v>162</v>
      </c>
      <c r="D10" t="s">
        <v>334</v>
      </c>
      <c r="E10" t="s">
        <v>335</v>
      </c>
      <c r="F10">
        <v>3769</v>
      </c>
      <c r="G10" t="s">
        <v>336</v>
      </c>
      <c r="H10" t="s">
        <v>337</v>
      </c>
      <c r="I10" t="s">
        <v>233</v>
      </c>
      <c r="J10" t="s">
        <v>338</v>
      </c>
      <c r="K10" t="s">
        <v>339</v>
      </c>
      <c r="L10">
        <v>5</v>
      </c>
      <c r="M10">
        <v>44.935699999999997</v>
      </c>
      <c r="N10">
        <v>36.527999999999999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14.9057</v>
      </c>
      <c r="X10" t="s">
        <v>372</v>
      </c>
      <c r="Y10">
        <v>1.5714999999999999</v>
      </c>
      <c r="Z10" t="s">
        <v>342</v>
      </c>
      <c r="AA10">
        <v>2.5091000000000001</v>
      </c>
      <c r="AB10" t="s">
        <v>373</v>
      </c>
      <c r="AC10">
        <v>2.0358999999999998</v>
      </c>
      <c r="AD10">
        <v>5.3</v>
      </c>
      <c r="AE10">
        <v>144.0694</v>
      </c>
      <c r="AF10">
        <v>50</v>
      </c>
      <c r="AG10">
        <v>0</v>
      </c>
    </row>
    <row r="11" spans="1:33">
      <c r="A11" t="s">
        <v>374</v>
      </c>
      <c r="B11" s="1">
        <v>0.54513888888888895</v>
      </c>
      <c r="C11" t="s">
        <v>162</v>
      </c>
      <c r="D11" t="s">
        <v>334</v>
      </c>
      <c r="E11" t="s">
        <v>335</v>
      </c>
      <c r="F11">
        <v>3769</v>
      </c>
      <c r="G11" t="s">
        <v>336</v>
      </c>
      <c r="H11" t="s">
        <v>337</v>
      </c>
      <c r="I11" t="s">
        <v>233</v>
      </c>
      <c r="J11" t="s">
        <v>338</v>
      </c>
      <c r="K11" t="s">
        <v>339</v>
      </c>
      <c r="L11">
        <v>5</v>
      </c>
      <c r="M11">
        <v>62.253700000000002</v>
      </c>
      <c r="N11">
        <v>30.768000000000001</v>
      </c>
      <c r="O11">
        <v>12.444000000000001</v>
      </c>
      <c r="P11">
        <v>5.7606999999999999</v>
      </c>
      <c r="Q11">
        <v>2.7519</v>
      </c>
      <c r="R11">
        <v>0</v>
      </c>
      <c r="S11">
        <v>0</v>
      </c>
      <c r="T11">
        <v>0</v>
      </c>
      <c r="U11">
        <v>0</v>
      </c>
      <c r="V11">
        <v>0</v>
      </c>
      <c r="W11">
        <v>8.3356999999999992</v>
      </c>
      <c r="X11" t="s">
        <v>375</v>
      </c>
      <c r="Y11">
        <v>2.5649999999999999</v>
      </c>
      <c r="Z11" t="s">
        <v>363</v>
      </c>
      <c r="AA11">
        <v>2.1816</v>
      </c>
      <c r="AB11" t="s">
        <v>376</v>
      </c>
      <c r="AC11">
        <v>1.7962</v>
      </c>
      <c r="AD11">
        <v>3.2</v>
      </c>
      <c r="AE11">
        <v>140.59950000000001</v>
      </c>
      <c r="AF11">
        <v>33</v>
      </c>
      <c r="AG11">
        <v>0</v>
      </c>
    </row>
    <row r="12" spans="1:33">
      <c r="A12" t="s">
        <v>377</v>
      </c>
      <c r="B12" s="1">
        <v>0.54513888888888895</v>
      </c>
      <c r="C12" t="s">
        <v>162</v>
      </c>
      <c r="D12" t="s">
        <v>334</v>
      </c>
      <c r="E12" t="s">
        <v>335</v>
      </c>
      <c r="F12">
        <v>3769</v>
      </c>
      <c r="G12" t="s">
        <v>336</v>
      </c>
      <c r="H12" t="s">
        <v>337</v>
      </c>
      <c r="I12" t="s">
        <v>233</v>
      </c>
      <c r="J12" t="s">
        <v>338</v>
      </c>
      <c r="K12" t="s">
        <v>339</v>
      </c>
      <c r="L12">
        <v>6</v>
      </c>
      <c r="M12">
        <v>33.505600000000001</v>
      </c>
      <c r="N12">
        <v>30.271100000000001</v>
      </c>
      <c r="O12">
        <v>15.3186</v>
      </c>
      <c r="P12">
        <v>7.4249999999999998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18.992899999999999</v>
      </c>
      <c r="X12" t="s">
        <v>378</v>
      </c>
      <c r="Y12">
        <v>2.0139</v>
      </c>
      <c r="Z12" t="s">
        <v>379</v>
      </c>
      <c r="AA12">
        <v>0.42349999999999999</v>
      </c>
      <c r="AB12" t="s">
        <v>380</v>
      </c>
      <c r="AC12">
        <v>1.8423</v>
      </c>
      <c r="AD12">
        <v>13.3</v>
      </c>
      <c r="AE12">
        <v>135.2671</v>
      </c>
      <c r="AF12">
        <v>20</v>
      </c>
      <c r="AG12">
        <v>0</v>
      </c>
    </row>
    <row r="13" spans="1:33">
      <c r="A13" t="s">
        <v>381</v>
      </c>
      <c r="B13" s="1">
        <v>0.54513888888888895</v>
      </c>
      <c r="C13" t="s">
        <v>162</v>
      </c>
      <c r="D13" t="s">
        <v>334</v>
      </c>
      <c r="E13" t="s">
        <v>335</v>
      </c>
      <c r="F13">
        <v>3769</v>
      </c>
      <c r="G13" t="s">
        <v>336</v>
      </c>
      <c r="H13" t="s">
        <v>337</v>
      </c>
      <c r="I13" t="s">
        <v>233</v>
      </c>
      <c r="J13" t="s">
        <v>338</v>
      </c>
      <c r="K13" t="s">
        <v>339</v>
      </c>
      <c r="L13">
        <v>5</v>
      </c>
      <c r="M13">
        <v>40.011200000000002</v>
      </c>
      <c r="N13">
        <v>32.747599999999998</v>
      </c>
      <c r="O13">
        <v>19.7685</v>
      </c>
      <c r="P13">
        <v>5.4740000000000002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10.2486</v>
      </c>
      <c r="X13" t="s">
        <v>382</v>
      </c>
      <c r="Y13">
        <v>2.1232000000000002</v>
      </c>
      <c r="Z13" t="s">
        <v>383</v>
      </c>
      <c r="AA13">
        <v>2.0876999999999999</v>
      </c>
      <c r="AB13" t="s">
        <v>384</v>
      </c>
      <c r="AC13">
        <v>1.6849000000000001</v>
      </c>
      <c r="AD13">
        <v>1.8</v>
      </c>
      <c r="AE13">
        <v>128.7105</v>
      </c>
      <c r="AF13">
        <v>33</v>
      </c>
      <c r="AG13">
        <v>0</v>
      </c>
    </row>
    <row r="14" spans="1:33">
      <c r="A14" t="s">
        <v>385</v>
      </c>
      <c r="B14" s="1">
        <v>0.54513888888888895</v>
      </c>
      <c r="C14" t="s">
        <v>162</v>
      </c>
      <c r="D14" t="s">
        <v>334</v>
      </c>
      <c r="E14" t="s">
        <v>335</v>
      </c>
      <c r="F14">
        <v>3769</v>
      </c>
      <c r="G14" t="s">
        <v>336</v>
      </c>
      <c r="H14" t="s">
        <v>337</v>
      </c>
      <c r="I14" t="s">
        <v>233</v>
      </c>
      <c r="J14" t="s">
        <v>338</v>
      </c>
      <c r="K14" t="s">
        <v>339</v>
      </c>
      <c r="L14">
        <v>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386</v>
      </c>
      <c r="Y14">
        <v>0.8024</v>
      </c>
      <c r="Z14" t="s">
        <v>387</v>
      </c>
      <c r="AA14">
        <v>1.1247</v>
      </c>
      <c r="AB14" t="s">
        <v>367</v>
      </c>
      <c r="AC14">
        <v>1.8218000000000001</v>
      </c>
      <c r="AD14">
        <v>1.8</v>
      </c>
      <c r="AE14">
        <v>5.5488999999999997</v>
      </c>
      <c r="AF14">
        <v>14</v>
      </c>
      <c r="AG14">
        <v>0</v>
      </c>
    </row>
    <row r="15" spans="1:33">
      <c r="A15" t="s">
        <v>388</v>
      </c>
      <c r="B15" s="1">
        <v>0.54513888888888895</v>
      </c>
      <c r="C15" t="s">
        <v>162</v>
      </c>
      <c r="D15" t="s">
        <v>334</v>
      </c>
      <c r="E15" t="s">
        <v>335</v>
      </c>
      <c r="F15">
        <v>3769</v>
      </c>
      <c r="G15" t="s">
        <v>336</v>
      </c>
      <c r="H15" t="s">
        <v>337</v>
      </c>
      <c r="I15" t="s">
        <v>233</v>
      </c>
      <c r="J15" t="s">
        <v>338</v>
      </c>
      <c r="K15" t="s">
        <v>339</v>
      </c>
      <c r="L15">
        <v>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389</v>
      </c>
      <c r="Y15">
        <v>1.1485000000000001</v>
      </c>
      <c r="Z15" t="s">
        <v>379</v>
      </c>
      <c r="AA15">
        <v>0.42349999999999999</v>
      </c>
      <c r="AB15" t="s">
        <v>348</v>
      </c>
      <c r="AC15">
        <v>1.04</v>
      </c>
      <c r="AD15">
        <v>1.8</v>
      </c>
      <c r="AE15">
        <v>4.4119999999999999</v>
      </c>
      <c r="AF15">
        <v>6</v>
      </c>
      <c r="AG15">
        <v>0</v>
      </c>
    </row>
    <row r="51" spans="1:33" hidden="1" outlineLevel="1">
      <c r="A51" t="str">
        <f>C2</f>
        <v>Bangor</v>
      </c>
      <c r="B51">
        <f>B2</f>
        <v>0.54513888888888895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Anytime Will Do (IRE)</v>
      </c>
      <c r="L52" t="str">
        <f t="shared" si="0"/>
        <v>Anytime Will Do (IRE)</v>
      </c>
      <c r="M52" t="str">
        <f t="shared" si="0"/>
        <v>Realms Of Fire</v>
      </c>
      <c r="N52" t="str">
        <f t="shared" ref="N52:N91" si="1">INDEX($A$2:$A$20,(MATCH(LARGE(W$2:W$20,$J52),W$2:W$20,0)))</f>
        <v>Anytime Will Do (IRE)</v>
      </c>
      <c r="O52" t="str">
        <f t="shared" ref="O52:O91" si="2">INDEX($A$2:$A$20,(MATCH(LARGE(AA$2:AA$20,$J52),AA$2:AA$20,0)))</f>
        <v>Cervaro Mix (FR)</v>
      </c>
      <c r="P52" t="str">
        <f t="shared" ref="P52:P91" si="3">INDEX($A$2:$A$20,(MATCH(LARGE(Y$2:Y$20,$J52),Y$2:Y$20,0)))</f>
        <v>Anytime Will Do (IRE)</v>
      </c>
      <c r="Q52" t="str">
        <f t="shared" ref="Q52:Q91" si="4">INDEX($A$2:$A$20,(MATCH(LARGE(Y$2:Y$20,$J52),Y$2:Y$20,0)))</f>
        <v>Anytime Will Do (IRE)</v>
      </c>
      <c r="R52" t="str">
        <f t="shared" ref="R52:R91" si="5">INDEX($A$2:$A$20,(MATCH(LARGE(AD$2:AD$20,$J52),AD$2:AD$20,0)))</f>
        <v>Anytime Will Do (IRE)</v>
      </c>
      <c r="S52" t="str">
        <f t="shared" ref="S52:S80" si="6">A2</f>
        <v>Anytime Will Do (IRE)</v>
      </c>
      <c r="V52">
        <f t="shared" ref="V52:V80" si="7">SUM(Y52:AF52)</f>
        <v>94</v>
      </c>
      <c r="W52">
        <f t="shared" ref="W52:W80" si="8">V52-AG2</f>
        <v>94</v>
      </c>
      <c r="X52">
        <f t="shared" ref="X52:X60" si="9">IF(ISNA(W52),"",W52)</f>
        <v>94</v>
      </c>
      <c r="Y52">
        <f t="shared" ref="Y52:AA80" si="10">(($H$63+1)-(RANK(M2,M$2:M$30)))</f>
        <v>14</v>
      </c>
      <c r="Z52">
        <f t="shared" si="10"/>
        <v>14</v>
      </c>
      <c r="AA52">
        <f t="shared" si="10"/>
        <v>7</v>
      </c>
      <c r="AB52">
        <f t="shared" ref="AB52:AB80" si="11">(($H$63+1)-(RANK(W2,W$2:W$30)))</f>
        <v>14</v>
      </c>
      <c r="AC52">
        <f t="shared" ref="AC52:AC80" si="12">(($H$63+1)-(RANK(Y2,Y$2:Y$30)))</f>
        <v>14</v>
      </c>
      <c r="AD52">
        <f t="shared" ref="AD52:AD80" si="13">(($H$63+1)-(RANK(AA2,AA$2:AA$30)))</f>
        <v>13</v>
      </c>
      <c r="AE52">
        <f t="shared" ref="AE52:AF80" si="14">(($H$63+1)-(RANK(AC2,AC$2:AC$30)))</f>
        <v>4</v>
      </c>
      <c r="AF52">
        <f t="shared" si="14"/>
        <v>14</v>
      </c>
      <c r="AG52" t="str">
        <f>INDEX(S52:S92, MATCH(LARGE(X52:X92, 1),X52:X92, 0))</f>
        <v>Anytime Will Do (IRE)</v>
      </c>
    </row>
    <row r="53" spans="1:33" hidden="1" outlineLevel="1">
      <c r="A53" t="s">
        <v>43</v>
      </c>
      <c r="B53" t="str">
        <f>A2</f>
        <v>Anytime Will Do (IRE)</v>
      </c>
      <c r="C53">
        <f>AE2</f>
        <v>324.05860000000001</v>
      </c>
      <c r="D53">
        <f>AG2</f>
        <v>0</v>
      </c>
      <c r="E53">
        <f>C53-D53</f>
        <v>324.05860000000001</v>
      </c>
      <c r="F53">
        <f>SUMIF(B53:B61, B53, G53:G61)</f>
        <v>1.5618402845160215</v>
      </c>
      <c r="G53">
        <f>(1/C53)*(C53-C54)</f>
        <v>0.27503976132711805</v>
      </c>
      <c r="H53">
        <f>AF2</f>
        <v>3.33</v>
      </c>
      <c r="J53">
        <v>2</v>
      </c>
      <c r="K53" t="str">
        <f t="shared" si="0"/>
        <v>Grey Diamond (FR)</v>
      </c>
      <c r="L53" t="str">
        <f t="shared" si="0"/>
        <v>General Brook (IRE)</v>
      </c>
      <c r="M53" t="str">
        <f t="shared" si="0"/>
        <v>Cracking Destiny (IRE)</v>
      </c>
      <c r="N53" t="str">
        <f t="shared" si="1"/>
        <v>Cervaro Mix (FR)</v>
      </c>
      <c r="O53" t="str">
        <f t="shared" si="2"/>
        <v>Anytime Will Do (IRE)</v>
      </c>
      <c r="P53" t="str">
        <f t="shared" si="3"/>
        <v>Cervaro Mix (FR)</v>
      </c>
      <c r="Q53" t="str">
        <f t="shared" si="4"/>
        <v>Cervaro Mix (FR)</v>
      </c>
      <c r="R53" t="str">
        <f t="shared" si="5"/>
        <v>Grey Diamond (FR)</v>
      </c>
      <c r="S53" t="str">
        <f t="shared" si="6"/>
        <v>Grey Diamond (FR)</v>
      </c>
      <c r="V53">
        <f t="shared" si="7"/>
        <v>67</v>
      </c>
      <c r="W53">
        <f t="shared" si="8"/>
        <v>67</v>
      </c>
      <c r="X53">
        <f t="shared" si="9"/>
        <v>67</v>
      </c>
      <c r="Y53">
        <f t="shared" si="10"/>
        <v>13</v>
      </c>
      <c r="Z53">
        <f t="shared" si="10"/>
        <v>4</v>
      </c>
      <c r="AA53">
        <f t="shared" si="10"/>
        <v>7</v>
      </c>
      <c r="AB53">
        <f t="shared" si="11"/>
        <v>8</v>
      </c>
      <c r="AC53">
        <f t="shared" si="12"/>
        <v>11</v>
      </c>
      <c r="AD53">
        <f t="shared" si="13"/>
        <v>6</v>
      </c>
      <c r="AE53">
        <f t="shared" si="14"/>
        <v>5</v>
      </c>
      <c r="AF53">
        <f t="shared" si="14"/>
        <v>13</v>
      </c>
    </row>
    <row r="54" spans="1:33" hidden="1" outlineLevel="1">
      <c r="A54" t="s">
        <v>44</v>
      </c>
      <c r="B54" t="str">
        <f>A3</f>
        <v>Grey Diamond (FR)</v>
      </c>
      <c r="C54">
        <f>AE3</f>
        <v>234.92959999999999</v>
      </c>
      <c r="D54">
        <f>AG3</f>
        <v>0</v>
      </c>
      <c r="E54">
        <f t="shared" ref="E54:E55" si="15">C54-D54</f>
        <v>234.92959999999999</v>
      </c>
      <c r="F54">
        <f ca="1">SUMIF(B53:B64, B54, G53:G61)</f>
        <v>0</v>
      </c>
      <c r="H54">
        <f>AF3</f>
        <v>5</v>
      </c>
      <c r="J54">
        <v>3</v>
      </c>
      <c r="K54" t="str">
        <f t="shared" si="0"/>
        <v>Cervaro Mix (FR)</v>
      </c>
      <c r="L54" t="str">
        <f t="shared" si="0"/>
        <v>Up The Drive (IRE)</v>
      </c>
      <c r="M54" t="str">
        <f t="shared" si="0"/>
        <v>General Brook (IRE)</v>
      </c>
      <c r="N54" t="str">
        <f t="shared" si="1"/>
        <v>No Getaway (IRE)</v>
      </c>
      <c r="O54" t="str">
        <f t="shared" si="2"/>
        <v>Anytime Will Do (IRE)</v>
      </c>
      <c r="P54" t="str">
        <f t="shared" si="3"/>
        <v>Moonlighter</v>
      </c>
      <c r="Q54" t="str">
        <f t="shared" si="4"/>
        <v>Moonlighter</v>
      </c>
      <c r="R54" t="str">
        <f t="shared" si="5"/>
        <v>Moonlighter</v>
      </c>
      <c r="S54" t="str">
        <f t="shared" si="6"/>
        <v>Cervaro Mix (FR)</v>
      </c>
      <c r="V54">
        <f t="shared" si="7"/>
        <v>78</v>
      </c>
      <c r="W54">
        <f t="shared" si="8"/>
        <v>78</v>
      </c>
      <c r="X54">
        <f t="shared" si="9"/>
        <v>78</v>
      </c>
      <c r="Y54">
        <f t="shared" si="10"/>
        <v>12</v>
      </c>
      <c r="Z54">
        <f t="shared" si="10"/>
        <v>4</v>
      </c>
      <c r="AA54">
        <f t="shared" si="10"/>
        <v>7</v>
      </c>
      <c r="AB54">
        <f t="shared" si="11"/>
        <v>13</v>
      </c>
      <c r="AC54">
        <f t="shared" si="12"/>
        <v>13</v>
      </c>
      <c r="AD54">
        <f t="shared" si="13"/>
        <v>14</v>
      </c>
      <c r="AE54">
        <f t="shared" si="14"/>
        <v>7</v>
      </c>
      <c r="AF54">
        <f t="shared" si="14"/>
        <v>8</v>
      </c>
    </row>
    <row r="55" spans="1:33" hidden="1" outlineLevel="1">
      <c r="A55" t="s">
        <v>45</v>
      </c>
      <c r="B55" t="str">
        <f>A4</f>
        <v>Cervaro Mix (FR)</v>
      </c>
      <c r="C55">
        <f>AE4</f>
        <v>210.7688</v>
      </c>
      <c r="D55">
        <f>AG4</f>
        <v>0</v>
      </c>
      <c r="E55">
        <f t="shared" si="15"/>
        <v>210.7688</v>
      </c>
      <c r="F55">
        <f ca="1">SUMIF(B53:B64, B55, G53:G61)</f>
        <v>0.33247312972225174</v>
      </c>
      <c r="H55">
        <f>AF4</f>
        <v>10</v>
      </c>
      <c r="J55">
        <v>4</v>
      </c>
      <c r="K55" t="str">
        <f t="shared" si="0"/>
        <v>My Mate Mark</v>
      </c>
      <c r="L55" t="str">
        <f t="shared" si="0"/>
        <v>Moonlighter</v>
      </c>
      <c r="M55" t="str">
        <f t="shared" si="0"/>
        <v>Inheritance Thief</v>
      </c>
      <c r="N55" t="str">
        <f t="shared" si="1"/>
        <v>Inheritance Thief</v>
      </c>
      <c r="O55" t="str">
        <f t="shared" si="2"/>
        <v>Anytime Will Do (IRE)</v>
      </c>
      <c r="P55" t="str">
        <f t="shared" si="3"/>
        <v>Grey Diamond (FR)</v>
      </c>
      <c r="Q55" t="str">
        <f t="shared" si="4"/>
        <v>Grey Diamond (FR)</v>
      </c>
      <c r="R55" t="str">
        <f t="shared" si="5"/>
        <v>Inheritance Thief</v>
      </c>
      <c r="S55" t="str">
        <f t="shared" si="6"/>
        <v>Moonlighter</v>
      </c>
      <c r="V55">
        <f t="shared" si="7"/>
        <v>74</v>
      </c>
      <c r="W55">
        <f t="shared" si="8"/>
        <v>74</v>
      </c>
      <c r="X55">
        <f t="shared" si="9"/>
        <v>74</v>
      </c>
      <c r="Y55">
        <f t="shared" si="10"/>
        <v>6</v>
      </c>
      <c r="Z55">
        <f t="shared" si="10"/>
        <v>11</v>
      </c>
      <c r="AA55">
        <f t="shared" si="10"/>
        <v>7</v>
      </c>
      <c r="AB55">
        <f t="shared" si="11"/>
        <v>9</v>
      </c>
      <c r="AC55">
        <f t="shared" si="12"/>
        <v>12</v>
      </c>
      <c r="AD55">
        <f t="shared" si="13"/>
        <v>3</v>
      </c>
      <c r="AE55">
        <f t="shared" si="14"/>
        <v>14</v>
      </c>
      <c r="AF55">
        <f t="shared" si="14"/>
        <v>12</v>
      </c>
    </row>
    <row r="56" spans="1:33" hidden="1" outlineLevel="1">
      <c r="A56" t="s">
        <v>46</v>
      </c>
      <c r="B56" t="str">
        <f>INDEX(A$2:A$20,MATCH(C56,M$2:M$20,0))</f>
        <v>Anytime Will Do (IRE)</v>
      </c>
      <c r="C56">
        <f>LARGE(M$2:M$20, D56)</f>
        <v>96.119100000000003</v>
      </c>
      <c r="D56">
        <v>1</v>
      </c>
      <c r="E56">
        <f>LARGE(M$2:M$20, F56)</f>
        <v>71.644599999999997</v>
      </c>
      <c r="F56">
        <v>2</v>
      </c>
      <c r="G56">
        <f t="shared" ref="G56:G61" si="16">IF(C56&gt;0, (1/C56)*(C56-E56), 0.1)</f>
        <v>0.25462681194476444</v>
      </c>
      <c r="H56">
        <f t="shared" ref="H56:H61" si="17">INDEX(AF$2:AF$20,MATCH(B56,A$2:A$20,0))</f>
        <v>3.33</v>
      </c>
      <c r="J56">
        <v>5</v>
      </c>
      <c r="K56" t="str">
        <f t="shared" si="0"/>
        <v>Barley Hill (IRE)</v>
      </c>
      <c r="L56" t="str">
        <f t="shared" si="0"/>
        <v>Realms Of Fire</v>
      </c>
      <c r="M56" t="str">
        <f t="shared" si="0"/>
        <v>My Mate Mark</v>
      </c>
      <c r="N56" t="str">
        <f t="shared" si="1"/>
        <v>My Mate Mark</v>
      </c>
      <c r="O56" t="str">
        <f t="shared" si="2"/>
        <v>Anytime Will Do (IRE)</v>
      </c>
      <c r="P56" t="str">
        <f t="shared" si="3"/>
        <v>My Mate Mark</v>
      </c>
      <c r="Q56" t="str">
        <f t="shared" si="4"/>
        <v>My Mate Mark</v>
      </c>
      <c r="R56" t="str">
        <f t="shared" si="5"/>
        <v>My Mate Mark</v>
      </c>
      <c r="S56" t="str">
        <f t="shared" si="6"/>
        <v>General Brook (IRE)</v>
      </c>
      <c r="V56">
        <f t="shared" si="7"/>
        <v>72</v>
      </c>
      <c r="W56">
        <f t="shared" si="8"/>
        <v>72</v>
      </c>
      <c r="X56">
        <f t="shared" si="9"/>
        <v>72</v>
      </c>
      <c r="Y56">
        <f t="shared" si="10"/>
        <v>8</v>
      </c>
      <c r="Z56">
        <f t="shared" si="10"/>
        <v>13</v>
      </c>
      <c r="AA56">
        <f t="shared" si="10"/>
        <v>12</v>
      </c>
      <c r="AB56">
        <f t="shared" si="11"/>
        <v>5</v>
      </c>
      <c r="AC56">
        <f t="shared" si="12"/>
        <v>8</v>
      </c>
      <c r="AD56">
        <f t="shared" si="13"/>
        <v>4</v>
      </c>
      <c r="AE56">
        <f t="shared" si="14"/>
        <v>13</v>
      </c>
      <c r="AF56">
        <f t="shared" si="14"/>
        <v>9</v>
      </c>
    </row>
    <row r="57" spans="1:33" hidden="1" outlineLevel="1">
      <c r="A57" t="s">
        <v>25</v>
      </c>
      <c r="B57" t="str">
        <f>INDEX(A$2:A$20,MATCH(C57,W$2:W$20,0))</f>
        <v>Anytime Will Do (IRE)</v>
      </c>
      <c r="C57">
        <f>LARGE(W$2:W$20, D57)</f>
        <v>22.347100000000001</v>
      </c>
      <c r="D57">
        <v>1</v>
      </c>
      <c r="E57">
        <f>LARGE(W$2:W$20, F57)</f>
        <v>20.131399999999999</v>
      </c>
      <c r="F57">
        <v>2</v>
      </c>
      <c r="G57">
        <f t="shared" si="16"/>
        <v>9.9149330338164754E-2</v>
      </c>
      <c r="H57">
        <f t="shared" si="17"/>
        <v>3.33</v>
      </c>
      <c r="J57">
        <v>6</v>
      </c>
      <c r="K57" t="str">
        <f t="shared" si="0"/>
        <v>No Getaway (IRE)</v>
      </c>
      <c r="L57" t="str">
        <f t="shared" si="0"/>
        <v>Cracking Destiny (IRE)</v>
      </c>
      <c r="M57" t="str">
        <f t="shared" si="0"/>
        <v>No Getaway (IRE)</v>
      </c>
      <c r="N57" t="str">
        <f t="shared" si="1"/>
        <v>Moonlighter</v>
      </c>
      <c r="O57" t="str">
        <f t="shared" si="2"/>
        <v>My Mate Mark</v>
      </c>
      <c r="P57" t="str">
        <f t="shared" si="3"/>
        <v>Barley Hill (IRE)</v>
      </c>
      <c r="Q57" t="str">
        <f t="shared" si="4"/>
        <v>Barley Hill (IRE)</v>
      </c>
      <c r="R57" t="str">
        <f t="shared" si="5"/>
        <v>General Brook (IRE)</v>
      </c>
      <c r="S57" t="str">
        <f t="shared" si="6"/>
        <v>My Mate Mark</v>
      </c>
      <c r="V57">
        <f t="shared" si="7"/>
        <v>69</v>
      </c>
      <c r="W57">
        <f t="shared" si="8"/>
        <v>69</v>
      </c>
      <c r="X57">
        <f t="shared" si="9"/>
        <v>69</v>
      </c>
      <c r="Y57">
        <f t="shared" si="10"/>
        <v>11</v>
      </c>
      <c r="Z57">
        <f t="shared" si="10"/>
        <v>8</v>
      </c>
      <c r="AA57">
        <f t="shared" si="10"/>
        <v>10</v>
      </c>
      <c r="AB57">
        <f t="shared" si="11"/>
        <v>10</v>
      </c>
      <c r="AC57">
        <f t="shared" si="12"/>
        <v>10</v>
      </c>
      <c r="AD57">
        <f t="shared" si="13"/>
        <v>9</v>
      </c>
      <c r="AE57">
        <f t="shared" si="14"/>
        <v>1</v>
      </c>
      <c r="AF57">
        <f t="shared" si="14"/>
        <v>10</v>
      </c>
    </row>
    <row r="58" spans="1:33" hidden="1" outlineLevel="1">
      <c r="A58" t="s">
        <v>28</v>
      </c>
      <c r="B58" t="str">
        <f>INDEX(A$2:A$20,MATCH(C58,AA$2:AA$20,0))</f>
        <v>Cervaro Mix (FR)</v>
      </c>
      <c r="C58">
        <f>LARGE(AA$2:AA$20, D58)</f>
        <v>3.7587999999999999</v>
      </c>
      <c r="D58">
        <v>1</v>
      </c>
      <c r="E58">
        <f>LARGE(AA$2:AA$20, F58)</f>
        <v>2.5091000000000001</v>
      </c>
      <c r="F58">
        <v>2</v>
      </c>
      <c r="G58">
        <f t="shared" si="16"/>
        <v>0.33247312972225174</v>
      </c>
      <c r="H58">
        <f t="shared" si="17"/>
        <v>10</v>
      </c>
      <c r="J58">
        <v>7</v>
      </c>
      <c r="K58" t="str">
        <f t="shared" si="0"/>
        <v>General Brook (IRE)</v>
      </c>
      <c r="L58" t="str">
        <f t="shared" si="0"/>
        <v>My Mate Mark</v>
      </c>
      <c r="M58" t="str">
        <f t="shared" si="0"/>
        <v>Barley Hill (IRE)</v>
      </c>
      <c r="N58" t="str">
        <f t="shared" si="1"/>
        <v>Grey Diamond (FR)</v>
      </c>
      <c r="O58" t="str">
        <f t="shared" si="2"/>
        <v>My Mate Mark</v>
      </c>
      <c r="P58" t="str">
        <f t="shared" si="3"/>
        <v>General Brook (IRE)</v>
      </c>
      <c r="Q58" t="str">
        <f t="shared" si="4"/>
        <v>General Brook (IRE)</v>
      </c>
      <c r="R58" t="str">
        <f t="shared" si="5"/>
        <v>Cervaro Mix (FR)</v>
      </c>
      <c r="S58" t="str">
        <f t="shared" si="6"/>
        <v>No Getaway (IRE)</v>
      </c>
      <c r="V58">
        <f t="shared" si="7"/>
        <v>65</v>
      </c>
      <c r="W58">
        <f t="shared" si="8"/>
        <v>65</v>
      </c>
      <c r="X58">
        <f t="shared" si="9"/>
        <v>65</v>
      </c>
      <c r="Y58">
        <f t="shared" si="10"/>
        <v>9</v>
      </c>
      <c r="Z58">
        <f t="shared" si="10"/>
        <v>5</v>
      </c>
      <c r="AA58">
        <f t="shared" si="10"/>
        <v>9</v>
      </c>
      <c r="AB58">
        <f t="shared" si="11"/>
        <v>12</v>
      </c>
      <c r="AC58">
        <f t="shared" si="12"/>
        <v>1</v>
      </c>
      <c r="AD58">
        <f t="shared" si="13"/>
        <v>13</v>
      </c>
      <c r="AE58">
        <f t="shared" si="14"/>
        <v>11</v>
      </c>
      <c r="AF58">
        <f t="shared" si="14"/>
        <v>5</v>
      </c>
    </row>
    <row r="59" spans="1:33" hidden="1" outlineLevel="1">
      <c r="A59" t="s">
        <v>30</v>
      </c>
      <c r="B59" t="str">
        <f>INDEX(A$2:A$20,MATCH(C59,AC$2:AC$20,0))</f>
        <v>Moonlighter</v>
      </c>
      <c r="C59">
        <f>LARGE(AC$2:AC$20, D59)</f>
        <v>2.3113000000000001</v>
      </c>
      <c r="D59">
        <v>1</v>
      </c>
      <c r="E59">
        <f>LARGE(AC$2:AC$20, F59)</f>
        <v>2.0448</v>
      </c>
      <c r="F59">
        <v>2</v>
      </c>
      <c r="G59">
        <f t="shared" si="16"/>
        <v>0.11530307619088831</v>
      </c>
      <c r="H59">
        <f t="shared" si="17"/>
        <v>5.5</v>
      </c>
      <c r="J59">
        <v>8</v>
      </c>
      <c r="K59" t="str">
        <f t="shared" si="0"/>
        <v>Realms Of Fire</v>
      </c>
      <c r="L59" t="str">
        <f t="shared" si="0"/>
        <v>Barley Hill (IRE)</v>
      </c>
      <c r="M59" t="str">
        <f t="shared" si="0"/>
        <v>Anytime Will Do (IRE)</v>
      </c>
      <c r="N59" t="str">
        <f t="shared" si="1"/>
        <v>Up The Drive (IRE)</v>
      </c>
      <c r="O59" t="str">
        <f t="shared" si="2"/>
        <v>Cracking Destiny (IRE)</v>
      </c>
      <c r="P59" t="str">
        <f t="shared" si="3"/>
        <v>Cracking Destiny (IRE)</v>
      </c>
      <c r="Q59" t="str">
        <f t="shared" si="4"/>
        <v>Cracking Destiny (IRE)</v>
      </c>
      <c r="R59" t="str">
        <f t="shared" si="5"/>
        <v>Up The Drive (IRE)</v>
      </c>
      <c r="S59" t="str">
        <f t="shared" si="6"/>
        <v>Realms Of Fire</v>
      </c>
      <c r="V59">
        <f t="shared" si="7"/>
        <v>60</v>
      </c>
      <c r="W59">
        <f t="shared" si="8"/>
        <v>60</v>
      </c>
      <c r="X59">
        <f t="shared" si="9"/>
        <v>60</v>
      </c>
      <c r="Y59">
        <f t="shared" si="10"/>
        <v>7</v>
      </c>
      <c r="Z59">
        <f t="shared" si="10"/>
        <v>10</v>
      </c>
      <c r="AA59">
        <f t="shared" si="10"/>
        <v>14</v>
      </c>
      <c r="AB59">
        <f t="shared" si="11"/>
        <v>6</v>
      </c>
      <c r="AC59">
        <f t="shared" si="12"/>
        <v>3</v>
      </c>
      <c r="AD59">
        <f t="shared" si="13"/>
        <v>13</v>
      </c>
      <c r="AE59">
        <f t="shared" si="14"/>
        <v>2</v>
      </c>
      <c r="AF59">
        <f t="shared" si="14"/>
        <v>5</v>
      </c>
    </row>
    <row r="60" spans="1:33" hidden="1" outlineLevel="1">
      <c r="A60" t="s">
        <v>26</v>
      </c>
      <c r="B60" t="str">
        <f>INDEX(A$2:A$20,MATCH(C60,Y$2:Y$20,0))</f>
        <v>Anytime Will Do (IRE)</v>
      </c>
      <c r="C60">
        <f>LARGE(Y$2:Y$20, D60)</f>
        <v>5.7462999999999997</v>
      </c>
      <c r="D60">
        <v>1</v>
      </c>
      <c r="E60">
        <f>LARGE(Y$2:Y$20, F60)</f>
        <v>3.5207000000000002</v>
      </c>
      <c r="F60">
        <v>2</v>
      </c>
      <c r="G60">
        <f t="shared" si="16"/>
        <v>0.38731009519168852</v>
      </c>
      <c r="H60">
        <f t="shared" si="17"/>
        <v>3.33</v>
      </c>
      <c r="J60">
        <v>9</v>
      </c>
      <c r="K60" t="str">
        <f t="shared" si="0"/>
        <v>Moonlighter</v>
      </c>
      <c r="L60" t="str">
        <f t="shared" si="0"/>
        <v>Inheritance Thief</v>
      </c>
      <c r="M60" t="str">
        <f t="shared" si="0"/>
        <v>Anytime Will Do (IRE)</v>
      </c>
      <c r="N60" t="str">
        <f t="shared" si="1"/>
        <v>Realms Of Fire</v>
      </c>
      <c r="O60" t="str">
        <f t="shared" si="2"/>
        <v>Grey Diamond (FR)</v>
      </c>
      <c r="P60" t="str">
        <f t="shared" si="3"/>
        <v>Inheritance Thief</v>
      </c>
      <c r="Q60" t="str">
        <f t="shared" si="4"/>
        <v>Inheritance Thief</v>
      </c>
      <c r="R60" t="str">
        <f t="shared" si="5"/>
        <v>Barley Hill (IRE)</v>
      </c>
      <c r="S60" t="str">
        <f t="shared" si="6"/>
        <v>Up The Drive (IRE)</v>
      </c>
      <c r="V60">
        <f t="shared" si="7"/>
        <v>68</v>
      </c>
      <c r="W60">
        <f t="shared" si="8"/>
        <v>68</v>
      </c>
      <c r="X60">
        <f t="shared" si="9"/>
        <v>68</v>
      </c>
      <c r="Y60">
        <f t="shared" si="10"/>
        <v>5</v>
      </c>
      <c r="Z60">
        <f t="shared" si="10"/>
        <v>12</v>
      </c>
      <c r="AA60">
        <f t="shared" si="10"/>
        <v>7</v>
      </c>
      <c r="AB60">
        <f t="shared" si="11"/>
        <v>7</v>
      </c>
      <c r="AC60">
        <f t="shared" si="12"/>
        <v>5</v>
      </c>
      <c r="AD60">
        <f t="shared" si="13"/>
        <v>13</v>
      </c>
      <c r="AE60">
        <f t="shared" si="14"/>
        <v>12</v>
      </c>
      <c r="AF60">
        <f t="shared" si="14"/>
        <v>7</v>
      </c>
    </row>
    <row r="61" spans="1:33" hidden="1" outlineLevel="1">
      <c r="A61" t="s">
        <v>47</v>
      </c>
      <c r="B61" t="str">
        <f>INDEX(A$2:A$20,MATCH(C61,AD$2:AD$20,0))</f>
        <v>Anytime Will Do (IRE)</v>
      </c>
      <c r="C61">
        <f>LARGE(AD$2:AD$20, D61)</f>
        <v>70</v>
      </c>
      <c r="D61">
        <v>1</v>
      </c>
      <c r="E61">
        <f>LARGE(AD$2:AD$20, F61)</f>
        <v>31.8</v>
      </c>
      <c r="F61">
        <v>2</v>
      </c>
      <c r="G61">
        <f t="shared" si="16"/>
        <v>0.54571428571428571</v>
      </c>
      <c r="H61">
        <f t="shared" si="17"/>
        <v>3.33</v>
      </c>
      <c r="J61">
        <v>10</v>
      </c>
      <c r="K61" t="str">
        <f t="shared" si="0"/>
        <v>Up The Drive (IRE)</v>
      </c>
      <c r="L61" t="str">
        <f t="shared" si="0"/>
        <v>No Getaway (IRE)</v>
      </c>
      <c r="M61" t="str">
        <f t="shared" si="0"/>
        <v>Anytime Will Do (IRE)</v>
      </c>
      <c r="N61" t="str">
        <f t="shared" si="1"/>
        <v>General Brook (IRE)</v>
      </c>
      <c r="O61" t="str">
        <f t="shared" si="2"/>
        <v>Flight Deck (IRE)</v>
      </c>
      <c r="P61" t="str">
        <f t="shared" si="3"/>
        <v>Up The Drive (IRE)</v>
      </c>
      <c r="Q61" t="str">
        <f t="shared" si="4"/>
        <v>Up The Drive (IRE)</v>
      </c>
      <c r="R61" t="str">
        <f t="shared" si="5"/>
        <v>No Getaway (IRE)</v>
      </c>
      <c r="S61" t="str">
        <f t="shared" si="6"/>
        <v>Barley Hill (IRE)</v>
      </c>
      <c r="V61">
        <f t="shared" si="7"/>
        <v>60</v>
      </c>
      <c r="W61">
        <f t="shared" si="8"/>
        <v>60</v>
      </c>
      <c r="X61">
        <f>IF(ISNA(W61),"",W61)</f>
        <v>60</v>
      </c>
      <c r="Y61">
        <f t="shared" si="10"/>
        <v>10</v>
      </c>
      <c r="Z61">
        <f t="shared" si="10"/>
        <v>7</v>
      </c>
      <c r="AA61">
        <f t="shared" si="10"/>
        <v>8</v>
      </c>
      <c r="AB61">
        <f t="shared" si="11"/>
        <v>3</v>
      </c>
      <c r="AC61">
        <f t="shared" si="12"/>
        <v>9</v>
      </c>
      <c r="AD61">
        <f t="shared" si="13"/>
        <v>9</v>
      </c>
      <c r="AE61">
        <f t="shared" si="14"/>
        <v>8</v>
      </c>
      <c r="AF61">
        <f t="shared" si="14"/>
        <v>6</v>
      </c>
    </row>
    <row r="62" spans="1:33" hidden="1" outlineLevel="1">
      <c r="A62" t="s">
        <v>116</v>
      </c>
      <c r="B62" t="str">
        <f>IF(OR(D2="5f ", D2="6f ", D2="7f ", D2="1m "), B57, IF(J2="2yo", B59, B53))</f>
        <v>Anytime Will Do (IRE)</v>
      </c>
      <c r="J62">
        <v>11</v>
      </c>
      <c r="K62" t="str">
        <f t="shared" si="0"/>
        <v>Cracking Destiny (IRE)</v>
      </c>
      <c r="L62" t="str">
        <f t="shared" si="0"/>
        <v>Grey Diamond (FR)</v>
      </c>
      <c r="M62" t="str">
        <f t="shared" si="0"/>
        <v>Anytime Will Do (IRE)</v>
      </c>
      <c r="N62" t="str">
        <f t="shared" si="1"/>
        <v>Cracking Destiny (IRE)</v>
      </c>
      <c r="O62" t="str">
        <f t="shared" si="2"/>
        <v>General Brook (IRE)</v>
      </c>
      <c r="P62" t="str">
        <f t="shared" si="3"/>
        <v>Chambard (FR)</v>
      </c>
      <c r="Q62" t="str">
        <f t="shared" si="4"/>
        <v>Chambard (FR)</v>
      </c>
      <c r="R62" t="str">
        <f t="shared" si="5"/>
        <v>No Getaway (IRE)</v>
      </c>
      <c r="S62" t="str">
        <f t="shared" si="6"/>
        <v>Inheritance Thief</v>
      </c>
      <c r="V62">
        <f t="shared" si="7"/>
        <v>60</v>
      </c>
      <c r="W62">
        <f t="shared" si="8"/>
        <v>60</v>
      </c>
      <c r="X62">
        <f t="shared" ref="X62:X80" si="18">IF(ISNA(W62),"",W62)</f>
        <v>60</v>
      </c>
      <c r="Y62">
        <f t="shared" si="10"/>
        <v>3</v>
      </c>
      <c r="Z62">
        <f t="shared" si="10"/>
        <v>6</v>
      </c>
      <c r="AA62">
        <f t="shared" si="10"/>
        <v>11</v>
      </c>
      <c r="AB62">
        <f t="shared" si="11"/>
        <v>11</v>
      </c>
      <c r="AC62">
        <f t="shared" si="12"/>
        <v>6</v>
      </c>
      <c r="AD62">
        <f t="shared" si="13"/>
        <v>2</v>
      </c>
      <c r="AE62">
        <f t="shared" si="14"/>
        <v>10</v>
      </c>
      <c r="AF62">
        <f t="shared" si="14"/>
        <v>11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Anytime Will Do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14</v>
      </c>
      <c r="J63">
        <v>12</v>
      </c>
      <c r="K63" t="str">
        <f t="shared" si="0"/>
        <v>Inheritance Thief</v>
      </c>
      <c r="L63" t="str">
        <f t="shared" si="0"/>
        <v>Grey Diamond (FR)</v>
      </c>
      <c r="M63" t="str">
        <f t="shared" si="0"/>
        <v>Anytime Will Do (IRE)</v>
      </c>
      <c r="N63" t="str">
        <f t="shared" si="1"/>
        <v>Barley Hill (IRE)</v>
      </c>
      <c r="O63" t="str">
        <f t="shared" si="2"/>
        <v>Moonlighter</v>
      </c>
      <c r="P63" t="str">
        <f t="shared" si="3"/>
        <v>Realms Of Fire</v>
      </c>
      <c r="Q63" t="str">
        <f t="shared" si="4"/>
        <v>Realms Of Fire</v>
      </c>
      <c r="R63" t="str">
        <f t="shared" si="5"/>
        <v>No Getaway (IRE)</v>
      </c>
      <c r="S63" t="str">
        <f t="shared" si="6"/>
        <v>Cracking Destiny (IRE)</v>
      </c>
      <c r="V63">
        <f t="shared" si="7"/>
        <v>55</v>
      </c>
      <c r="W63">
        <f t="shared" si="8"/>
        <v>55</v>
      </c>
      <c r="X63">
        <f t="shared" si="18"/>
        <v>55</v>
      </c>
      <c r="Y63">
        <f t="shared" si="10"/>
        <v>4</v>
      </c>
      <c r="Z63">
        <f t="shared" si="10"/>
        <v>9</v>
      </c>
      <c r="AA63">
        <f t="shared" si="10"/>
        <v>13</v>
      </c>
      <c r="AB63">
        <f t="shared" si="11"/>
        <v>4</v>
      </c>
      <c r="AC63">
        <f t="shared" si="12"/>
        <v>7</v>
      </c>
      <c r="AD63">
        <f t="shared" si="13"/>
        <v>7</v>
      </c>
      <c r="AE63">
        <f t="shared" si="14"/>
        <v>6</v>
      </c>
      <c r="AF63">
        <f t="shared" si="14"/>
        <v>5</v>
      </c>
    </row>
    <row r="64" spans="1:33" hidden="1" outlineLevel="1">
      <c r="A64" t="s">
        <v>48</v>
      </c>
      <c r="B64" t="str">
        <f>INDEX(B53:B63,MODE(MATCH(B53:B63,B53:B63,0)))</f>
        <v>Anytime Will Do (IRE)</v>
      </c>
      <c r="C64">
        <f>INDEX(AF$2:AF$20,MATCH(B64,A$2:A$20,0))</f>
        <v>3.33</v>
      </c>
      <c r="D64">
        <v>1</v>
      </c>
      <c r="E64">
        <f>SUMIF(B53:B61, B64, G53:G61)</f>
        <v>1.5618402845160215</v>
      </c>
      <c r="F64">
        <v>0</v>
      </c>
      <c r="G64" t="str">
        <f>K2</f>
        <v>Lindop Toyota Novices Hurdle</v>
      </c>
      <c r="J64">
        <v>13</v>
      </c>
      <c r="K64" t="str">
        <f t="shared" si="0"/>
        <v>Flight Deck (IRE)</v>
      </c>
      <c r="L64" t="str">
        <f t="shared" si="0"/>
        <v>Grey Diamond (FR)</v>
      </c>
      <c r="M64" t="str">
        <f t="shared" si="0"/>
        <v>Anytime Will Do (IRE)</v>
      </c>
      <c r="N64" t="str">
        <f t="shared" si="1"/>
        <v>Flight Deck (IRE)</v>
      </c>
      <c r="O64" t="str">
        <f t="shared" si="2"/>
        <v>Inheritance Thief</v>
      </c>
      <c r="P64" t="str">
        <f t="shared" si="3"/>
        <v>Flight Deck (IRE)</v>
      </c>
      <c r="Q64" t="str">
        <f t="shared" si="4"/>
        <v>Flight Deck (IRE)</v>
      </c>
      <c r="R64" t="str">
        <f t="shared" si="5"/>
        <v>No Getaway (IRE)</v>
      </c>
      <c r="S64" t="str">
        <f t="shared" si="6"/>
        <v>Flight Deck (IRE)</v>
      </c>
      <c r="V64">
        <f t="shared" si="7"/>
        <v>36</v>
      </c>
      <c r="W64">
        <f t="shared" si="8"/>
        <v>36</v>
      </c>
      <c r="X64">
        <f t="shared" si="18"/>
        <v>36</v>
      </c>
      <c r="Y64">
        <f t="shared" si="10"/>
        <v>2</v>
      </c>
      <c r="Z64">
        <f t="shared" si="10"/>
        <v>4</v>
      </c>
      <c r="AA64">
        <f t="shared" si="10"/>
        <v>7</v>
      </c>
      <c r="AB64">
        <f t="shared" si="11"/>
        <v>2</v>
      </c>
      <c r="AC64">
        <f t="shared" si="12"/>
        <v>2</v>
      </c>
      <c r="AD64">
        <f t="shared" si="13"/>
        <v>5</v>
      </c>
      <c r="AE64">
        <f t="shared" si="14"/>
        <v>9</v>
      </c>
      <c r="AF64">
        <f t="shared" si="14"/>
        <v>5</v>
      </c>
    </row>
    <row r="65" spans="1:32" hidden="1" outlineLevel="1">
      <c r="A65" t="s">
        <v>121</v>
      </c>
      <c r="B65" t="str">
        <f>IF(ISNA(G96), "no selection", G96)</f>
        <v>Anytime Will Do (IRE)</v>
      </c>
      <c r="C65">
        <f>INDEX(AF$2:AF$20,MATCH(B65,A$2:A$20,0))</f>
        <v>3.33</v>
      </c>
      <c r="D65">
        <v>1</v>
      </c>
      <c r="F65">
        <f>IF(G68="Non Handicap", F64+1, F64)</f>
        <v>1</v>
      </c>
      <c r="G65" t="str">
        <f>D2</f>
        <v xml:space="preserve">2m½f </v>
      </c>
      <c r="H65">
        <f>LARGE(G58:G60, 1)</f>
        <v>0.38731009519168852</v>
      </c>
      <c r="J65">
        <v>14</v>
      </c>
      <c r="K65" t="str">
        <f t="shared" si="0"/>
        <v>Flight Deck (IRE)</v>
      </c>
      <c r="L65" t="str">
        <f t="shared" si="0"/>
        <v>Grey Diamond (FR)</v>
      </c>
      <c r="M65" t="str">
        <f t="shared" si="0"/>
        <v>Anytime Will Do (IRE)</v>
      </c>
      <c r="N65" t="str">
        <f t="shared" si="1"/>
        <v>Flight Deck (IRE)</v>
      </c>
      <c r="O65" t="str">
        <f t="shared" si="2"/>
        <v>Inheritance Thief</v>
      </c>
      <c r="P65" t="str">
        <f t="shared" si="3"/>
        <v>No Getaway (IRE)</v>
      </c>
      <c r="Q65" t="str">
        <f t="shared" si="4"/>
        <v>No Getaway (IRE)</v>
      </c>
      <c r="R65" t="str">
        <f t="shared" si="5"/>
        <v>No Getaway (IRE)</v>
      </c>
      <c r="S65" t="str">
        <f t="shared" si="6"/>
        <v>Chambard (FR)</v>
      </c>
      <c r="V65">
        <f t="shared" si="7"/>
        <v>29</v>
      </c>
      <c r="W65">
        <f t="shared" si="8"/>
        <v>29</v>
      </c>
      <c r="X65">
        <f t="shared" si="18"/>
        <v>29</v>
      </c>
      <c r="Y65">
        <f t="shared" si="10"/>
        <v>2</v>
      </c>
      <c r="Z65">
        <f t="shared" si="10"/>
        <v>4</v>
      </c>
      <c r="AA65">
        <f t="shared" si="10"/>
        <v>7</v>
      </c>
      <c r="AB65">
        <f t="shared" si="11"/>
        <v>2</v>
      </c>
      <c r="AC65">
        <f t="shared" si="12"/>
        <v>4</v>
      </c>
      <c r="AD65">
        <f t="shared" si="13"/>
        <v>2</v>
      </c>
      <c r="AE65">
        <f t="shared" si="14"/>
        <v>3</v>
      </c>
      <c r="AF65">
        <f t="shared" si="14"/>
        <v>5</v>
      </c>
    </row>
    <row r="66" spans="1:32" hidden="1" outlineLevel="1">
      <c r="A66" t="s">
        <v>50</v>
      </c>
      <c r="B66" t="str">
        <f>IF(AND(B53=B56,B56=B61),B53,"no selection")</f>
        <v>Anytime Will Do (IRE)</v>
      </c>
      <c r="C66">
        <f>INDEX(AF$2:AF$20,MATCH(B66,A$2:A$20,0))</f>
        <v>3.33</v>
      </c>
      <c r="D66">
        <v>1</v>
      </c>
      <c r="F66">
        <f>IF(B65=B66, F65+1, F65)</f>
        <v>2</v>
      </c>
      <c r="G66">
        <f>F2</f>
        <v>3769</v>
      </c>
      <c r="H66">
        <f ca="1">LARGE(F53:F55, 1)</f>
        <v>1.5618402845160215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2</v>
      </c>
      <c r="Z66">
        <f t="shared" si="10"/>
        <v>4</v>
      </c>
      <c r="AA66">
        <f t="shared" si="10"/>
        <v>7</v>
      </c>
      <c r="AB66">
        <f t="shared" si="11"/>
        <v>2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Anytime Will Do (IRE)</v>
      </c>
      <c r="F67">
        <f>IF(H63&lt;11, F66+1, F66)</f>
        <v>2</v>
      </c>
      <c r="G67" t="str">
        <f>G2</f>
        <v>Good</v>
      </c>
      <c r="H67" t="str">
        <f ca="1">INDEX(B53:B55,MATCH(H66,F53:F55,0))</f>
        <v>Anytime Will Do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2</v>
      </c>
      <c r="Z67">
        <f t="shared" si="10"/>
        <v>4</v>
      </c>
      <c r="AA67">
        <f t="shared" si="10"/>
        <v>7</v>
      </c>
      <c r="AB67">
        <f t="shared" si="11"/>
        <v>2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Anytime Will Do (IRE)</v>
      </c>
      <c r="B68" t="str">
        <f ca="1">IF(ISNA(A68), B56, A68)</f>
        <v>Anytime Will Do (IRE)</v>
      </c>
      <c r="C68">
        <f ca="1">INDEX(AF$2:AF$20,MATCH(B68,A$2:A$20,0))</f>
        <v>3.33</v>
      </c>
      <c r="D68">
        <v>1</v>
      </c>
      <c r="F68">
        <f ca="1">IF(E70&gt;0.5, F67+1, F67)</f>
        <v>3</v>
      </c>
      <c r="G68" t="str">
        <f>I2</f>
        <v>Non Handicap</v>
      </c>
      <c r="H68">
        <f ca="1">IF(G66&gt;10000, G70+1, G70)</f>
        <v>4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2</v>
      </c>
      <c r="Z68">
        <f t="shared" si="10"/>
        <v>4</v>
      </c>
      <c r="AA68">
        <f t="shared" si="10"/>
        <v>7</v>
      </c>
      <c r="AB68">
        <f t="shared" si="11"/>
        <v>2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Anytime Will Do (IRE)</v>
      </c>
      <c r="C69">
        <f ca="1">INDEX(AF$2:AF$20,MATCH(B69,A$2:A$20,0))</f>
        <v>3.33</v>
      </c>
      <c r="D69">
        <v>1</v>
      </c>
      <c r="F69">
        <f ca="1">IF(E70&gt;1, F68+1, F68)</f>
        <v>4</v>
      </c>
      <c r="G69">
        <f ca="1">IF(G66&lt;5000, F70-1, F70)</f>
        <v>4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2</v>
      </c>
      <c r="Z69">
        <f t="shared" si="10"/>
        <v>4</v>
      </c>
      <c r="AA69">
        <f t="shared" si="10"/>
        <v>7</v>
      </c>
      <c r="AB69">
        <f t="shared" si="11"/>
        <v>2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Anytime Will Do (IRE)</v>
      </c>
      <c r="C70">
        <f ca="1">INDEX(AF$2:AF$20,MATCH(B70,A$2:A$20,0))</f>
        <v>3.33</v>
      </c>
      <c r="D70">
        <v>1</v>
      </c>
      <c r="E70">
        <f ca="1">SUMIF(B53:B61, B70, G53:G61)</f>
        <v>1.5618402845160215</v>
      </c>
      <c r="F70">
        <f ca="1">IF(E70&gt;1.5, F69+1, F69)</f>
        <v>5</v>
      </c>
      <c r="G70">
        <f ca="1">IF(H63&gt;15, G69-1, G69)</f>
        <v>4</v>
      </c>
      <c r="H70" t="str">
        <f ca="1">IF(H68=0,"*",IF(H68=1,"*",IF(H68=2,"**",IF(H68=3,"***",IF(H68=4,"****",IF(H68&gt;=5,"*****","*"))))))</f>
        <v>****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2</v>
      </c>
      <c r="Z70">
        <f t="shared" si="10"/>
        <v>4</v>
      </c>
      <c r="AA70">
        <f t="shared" si="10"/>
        <v>7</v>
      </c>
      <c r="AB70">
        <f t="shared" si="11"/>
        <v>2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2</v>
      </c>
      <c r="Z71">
        <f t="shared" si="10"/>
        <v>4</v>
      </c>
      <c r="AA71">
        <f t="shared" si="10"/>
        <v>7</v>
      </c>
      <c r="AB71">
        <f t="shared" si="11"/>
        <v>2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Anytime Will Do (IRE)</v>
      </c>
      <c r="C72">
        <f>C53</f>
        <v>324.05860000000001</v>
      </c>
      <c r="D72">
        <f>(1/C72)*(C72-C73)</f>
        <v>0.27503976132711805</v>
      </c>
      <c r="E72">
        <f>H53</f>
        <v>3.33</v>
      </c>
      <c r="F72">
        <f>(E72*10)-10</f>
        <v>23.299999999999997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2</v>
      </c>
      <c r="Z72">
        <f t="shared" si="10"/>
        <v>4</v>
      </c>
      <c r="AA72">
        <f t="shared" si="10"/>
        <v>7</v>
      </c>
      <c r="AB72">
        <f t="shared" si="11"/>
        <v>2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Grey Diamond (FR)</v>
      </c>
      <c r="C73">
        <f t="shared" si="19"/>
        <v>234.92959999999999</v>
      </c>
      <c r="D73">
        <f>(1/C73)*(C73-C74)</f>
        <v>0.10284272394794014</v>
      </c>
      <c r="E73">
        <f t="shared" ref="E73:E74" si="20">H54</f>
        <v>5</v>
      </c>
      <c r="F73">
        <f>(E73*10)-10</f>
        <v>40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2</v>
      </c>
      <c r="Z73">
        <f t="shared" si="10"/>
        <v>4</v>
      </c>
      <c r="AA73">
        <f t="shared" si="10"/>
        <v>7</v>
      </c>
      <c r="AB73">
        <f t="shared" si="11"/>
        <v>2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Cervaro Mix (FR)</v>
      </c>
      <c r="C74">
        <f t="shared" si="19"/>
        <v>210.7688</v>
      </c>
      <c r="E74">
        <f t="shared" si="20"/>
        <v>10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2</v>
      </c>
      <c r="Z74">
        <f t="shared" si="10"/>
        <v>4</v>
      </c>
      <c r="AA74">
        <f t="shared" si="10"/>
        <v>7</v>
      </c>
      <c r="AB74">
        <f t="shared" si="11"/>
        <v>2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2</v>
      </c>
      <c r="Z75">
        <f t="shared" si="10"/>
        <v>4</v>
      </c>
      <c r="AA75">
        <f t="shared" si="10"/>
        <v>7</v>
      </c>
      <c r="AB75">
        <f t="shared" si="11"/>
        <v>2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2</v>
      </c>
      <c r="Z76">
        <f t="shared" si="10"/>
        <v>4</v>
      </c>
      <c r="AA76">
        <f t="shared" si="10"/>
        <v>7</v>
      </c>
      <c r="AB76">
        <f t="shared" si="11"/>
        <v>2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3.33</v>
      </c>
      <c r="C77">
        <f>SMALL(AF2:AF50, 1)</f>
        <v>3.33</v>
      </c>
      <c r="D77" t="str">
        <f>IF(G77&lt;=3, "YES", "NO")</f>
        <v>NO</v>
      </c>
      <c r="E77">
        <f>IF(C77=0,SMALL(AF2:AF49,2), C77)</f>
        <v>3.33</v>
      </c>
      <c r="F77">
        <f>IF(E77=0, SMALL(AF2:AF49, 3), E77)</f>
        <v>3.33</v>
      </c>
      <c r="G77">
        <f>IF(F77=0, SMALL(AF2:AF49, 4), F77)</f>
        <v>3.33</v>
      </c>
      <c r="H77" t="str">
        <f>INDEX(A2:A50, MATCH(G77, AF2:AF50, 0))</f>
        <v>Anytime Will Do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2</v>
      </c>
      <c r="Z77">
        <f t="shared" si="10"/>
        <v>4</v>
      </c>
      <c r="AA77">
        <f t="shared" si="10"/>
        <v>7</v>
      </c>
      <c r="AB77">
        <f t="shared" si="11"/>
        <v>2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324.05860000000001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2</v>
      </c>
      <c r="Z78">
        <f t="shared" si="10"/>
        <v>4</v>
      </c>
      <c r="AA78">
        <f t="shared" si="10"/>
        <v>7</v>
      </c>
      <c r="AB78">
        <f t="shared" si="11"/>
        <v>2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324.05860000000001</v>
      </c>
      <c r="C79">
        <f>C78/B79</f>
        <v>3.0858616311988018E-5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Anytime Will Do (IRE) is highly rated.</v>
      </c>
      <c r="H79" t="str">
        <f>INDEX(A2:A50, MATCH(B79, AE2:AE50, 0))</f>
        <v>Anytime Will Do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2</v>
      </c>
      <c r="Z79">
        <f t="shared" si="10"/>
        <v>4</v>
      </c>
      <c r="AA79">
        <f t="shared" si="10"/>
        <v>7</v>
      </c>
      <c r="AB79">
        <f t="shared" si="11"/>
        <v>2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22.347100000000001</v>
      </c>
      <c r="C80">
        <f>(B81-B80)+0.01</f>
        <v>0.01</v>
      </c>
      <c r="D80" t="str">
        <f>D2</f>
        <v xml:space="preserve">2m½f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2</v>
      </c>
      <c r="Z80">
        <f t="shared" si="10"/>
        <v>4</v>
      </c>
      <c r="AA80">
        <f t="shared" si="10"/>
        <v>7</v>
      </c>
      <c r="AB80">
        <f t="shared" si="11"/>
        <v>2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22.347100000000001</v>
      </c>
      <c r="C81">
        <f>C80/B81</f>
        <v>4.4748535604172352E-4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Chambard (FR)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Bangor</v>
      </c>
    </row>
    <row r="82" spans="1:19" hidden="1" outlineLevel="1">
      <c r="A82" t="s">
        <v>110</v>
      </c>
      <c r="B82">
        <f>INDEX(M2:M49, MATCH(H77, A2:A49, 0))</f>
        <v>96.119100000000003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96.119100000000003</v>
      </c>
      <c r="C83">
        <f>C82/B83</f>
        <v>1.0403759502533836E-4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Anytime Will Do (IRE)is the form horse.</v>
      </c>
      <c r="H83" t="str">
        <f>INDEX(A2:A50,MATCH(B83,INDEX(M2:M50,0)))</f>
        <v>Chambard (FR)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1.4854000000000001</v>
      </c>
      <c r="C84">
        <f>(B85-B84)+0.01</f>
        <v>0.83590000000000009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2.3113000000000001</v>
      </c>
      <c r="C85">
        <f>C84/B85</f>
        <v>0.36165794141824947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Moonlighter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70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70</v>
      </c>
      <c r="C87">
        <f>C86/B87</f>
        <v>1.4285714285714287E-4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Anytime Will Do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5.7462999999999997</v>
      </c>
      <c r="C88">
        <f>B89-B88</f>
        <v>0</v>
      </c>
      <c r="H88" t="str">
        <f>INDEX(X2:X50, MATCH(B88, Y2:Y50, 0))</f>
        <v>Skelton, Harry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5.7462999999999997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Skelton, Harry. </v>
      </c>
      <c r="H89" t="str">
        <f>INDEX(X2:X50, MATCH(B89, Y2:Y50, 0))</f>
        <v>Skelton, Harry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58.213000000000001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58.213000000000001</v>
      </c>
      <c r="C91">
        <f>(C90+0.01)/(B91+0.01)</f>
        <v>3.4350686154955949E-4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Anytime Will Do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0</v>
      </c>
      <c r="F92" t="str">
        <f>IF(E92=0, "", IF(E92=1, "*", IF(E92=2, "**", IF(E92=3, "***", IF(E92=4, "****", IF(E92&gt;4, "*****", ""))))))</f>
        <v/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0.33329999999999999</v>
      </c>
    </row>
    <row r="96" spans="1:19" hidden="1" outlineLevel="1">
      <c r="A96" t="s">
        <v>70</v>
      </c>
      <c r="B96">
        <f>INDEX(Sheet1!H:H, MATCH($A$51, Sheet1!$A:$A,0))</f>
        <v>0.1905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str">
        <f>INDEX(F96:F101,MATCH(1,E96:E101,0))</f>
        <v>Anytime Will Do (IRE)</v>
      </c>
    </row>
    <row r="97" spans="1:6" hidden="1" outlineLevel="1">
      <c r="A97" t="s">
        <v>25</v>
      </c>
      <c r="B97">
        <f>INDEX(Sheet1!J:J, MATCH($A$51, Sheet1!$A:$A,0))</f>
        <v>9.5200000000000007E-2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0.42859999999999998</v>
      </c>
      <c r="C98" t="str">
        <f>IF(AND($B$94&gt;15,B98&gt;0.25),B57)</f>
        <v>Anytime Will Do (IRE)</v>
      </c>
      <c r="D98">
        <f t="shared" si="22"/>
        <v>6</v>
      </c>
      <c r="E98">
        <f t="shared" si="23"/>
        <v>1</v>
      </c>
      <c r="F98" t="str">
        <f t="shared" si="24"/>
        <v>Anytime Will Do (IRE)</v>
      </c>
    </row>
    <row r="99" spans="1:6" hidden="1" outlineLevel="1">
      <c r="A99" t="s">
        <v>26</v>
      </c>
      <c r="B99">
        <f>INDEX(Sheet1!P:P, MATCH($A$51, Sheet1!$A:$A,0))</f>
        <v>0.38100000000000001</v>
      </c>
      <c r="C99" t="str">
        <f>IF(AND($B$94&gt;15,B99&gt;0.25),B59)</f>
        <v>Moonlighter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0.23810000000000001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0.38100000000000001</v>
      </c>
      <c r="C101" t="str">
        <f>IF(AND($B$94&gt;15,B101&gt;0.25),B60)</f>
        <v>Anytime Will Do (IRE)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3.7109375" bestFit="1" customWidth="1"/>
    <col min="2" max="3" width="23" bestFit="1" customWidth="1"/>
    <col min="4" max="4" width="12.5703125" bestFit="1" customWidth="1"/>
    <col min="5" max="5" width="12" bestFit="1" customWidth="1"/>
    <col min="6" max="6" width="13.28515625" bestFit="1" customWidth="1"/>
    <col min="7" max="7" width="92.7109375" bestFit="1" customWidth="1"/>
    <col min="8" max="8" width="23" bestFit="1" customWidth="1"/>
    <col min="9" max="9" width="10.140625" bestFit="1" customWidth="1"/>
    <col min="10" max="10" width="16.28515625" bestFit="1" customWidth="1"/>
    <col min="11" max="11" width="52.140625" bestFit="1" customWidth="1"/>
    <col min="12" max="19" width="23.71093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" bestFit="1" customWidth="1"/>
    <col min="25" max="25" width="14.42578125" bestFit="1" customWidth="1"/>
    <col min="26" max="26" width="19.85546875" bestFit="1" customWidth="1"/>
    <col min="27" max="27" width="15" bestFit="1" customWidth="1"/>
    <col min="28" max="28" width="18.140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23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392</v>
      </c>
      <c r="B2" s="1">
        <v>0.54861111111111105</v>
      </c>
      <c r="C2" t="s">
        <v>177</v>
      </c>
      <c r="D2" t="s">
        <v>390</v>
      </c>
      <c r="E2" t="s">
        <v>230</v>
      </c>
      <c r="F2">
        <v>3119</v>
      </c>
      <c r="G2" t="s">
        <v>336</v>
      </c>
      <c r="H2" t="s">
        <v>337</v>
      </c>
      <c r="I2" t="s">
        <v>5</v>
      </c>
      <c r="J2" t="s">
        <v>278</v>
      </c>
      <c r="K2" t="s">
        <v>391</v>
      </c>
      <c r="L2">
        <v>5</v>
      </c>
      <c r="M2">
        <v>65.209800000000001</v>
      </c>
      <c r="N2">
        <v>71.435500000000005</v>
      </c>
      <c r="O2">
        <v>14.2934</v>
      </c>
      <c r="P2">
        <v>4.806</v>
      </c>
      <c r="Q2">
        <v>3.5487000000000002</v>
      </c>
      <c r="R2">
        <v>2.4304000000000001</v>
      </c>
      <c r="S2">
        <v>2.3308</v>
      </c>
      <c r="T2">
        <v>1.0868</v>
      </c>
      <c r="U2">
        <v>1.0411999999999999</v>
      </c>
      <c r="V2">
        <v>0</v>
      </c>
      <c r="W2">
        <v>10.6286</v>
      </c>
      <c r="X2" t="s">
        <v>393</v>
      </c>
      <c r="Y2">
        <v>3.5838999999999999</v>
      </c>
      <c r="Z2" t="s">
        <v>394</v>
      </c>
      <c r="AA2">
        <v>2.2050000000000001</v>
      </c>
      <c r="AB2" t="s">
        <v>395</v>
      </c>
      <c r="AC2">
        <v>1.5085</v>
      </c>
      <c r="AD2">
        <v>17.274999999999999</v>
      </c>
      <c r="AE2" s="23">
        <v>202.55009999999999</v>
      </c>
      <c r="AF2">
        <v>3.5</v>
      </c>
      <c r="AG2">
        <v>94</v>
      </c>
    </row>
    <row r="3" spans="1:33">
      <c r="A3" t="s">
        <v>397</v>
      </c>
      <c r="B3" s="1">
        <v>0.54861111111111105</v>
      </c>
      <c r="C3" t="s">
        <v>177</v>
      </c>
      <c r="D3" t="s">
        <v>390</v>
      </c>
      <c r="E3" t="s">
        <v>230</v>
      </c>
      <c r="F3">
        <v>3119</v>
      </c>
      <c r="G3" t="s">
        <v>336</v>
      </c>
      <c r="H3" t="s">
        <v>337</v>
      </c>
      <c r="I3" t="s">
        <v>5</v>
      </c>
      <c r="J3" t="s">
        <v>278</v>
      </c>
      <c r="K3" t="s">
        <v>391</v>
      </c>
      <c r="L3">
        <v>6</v>
      </c>
      <c r="M3">
        <v>73.123999999999995</v>
      </c>
      <c r="N3">
        <v>44.143599999999999</v>
      </c>
      <c r="O3">
        <v>19.199400000000001</v>
      </c>
      <c r="P3">
        <v>6.1490999999999998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18.214300000000001</v>
      </c>
      <c r="X3" t="s">
        <v>398</v>
      </c>
      <c r="Y3">
        <v>1.9579</v>
      </c>
      <c r="Z3" t="s">
        <v>399</v>
      </c>
      <c r="AA3">
        <v>0.75060000000000004</v>
      </c>
      <c r="AB3" t="s">
        <v>400</v>
      </c>
      <c r="AC3">
        <v>1.5523</v>
      </c>
      <c r="AD3">
        <v>1.5</v>
      </c>
      <c r="AE3">
        <v>183.21420000000001</v>
      </c>
      <c r="AF3">
        <v>10</v>
      </c>
      <c r="AG3">
        <v>95</v>
      </c>
    </row>
    <row r="4" spans="1:33">
      <c r="A4" t="s">
        <v>401</v>
      </c>
      <c r="B4" s="1">
        <v>0.54861111111111105</v>
      </c>
      <c r="C4" t="s">
        <v>177</v>
      </c>
      <c r="D4" t="s">
        <v>390</v>
      </c>
      <c r="E4" t="s">
        <v>230</v>
      </c>
      <c r="F4">
        <v>3119</v>
      </c>
      <c r="G4" t="s">
        <v>336</v>
      </c>
      <c r="H4" t="s">
        <v>337</v>
      </c>
      <c r="I4" t="s">
        <v>5</v>
      </c>
      <c r="J4" t="s">
        <v>278</v>
      </c>
      <c r="K4" t="s">
        <v>391</v>
      </c>
      <c r="L4">
        <v>3</v>
      </c>
      <c r="M4">
        <v>47.849899999999998</v>
      </c>
      <c r="N4">
        <v>51.962000000000003</v>
      </c>
      <c r="O4">
        <v>21.815899999999999</v>
      </c>
      <c r="P4">
        <v>6.7584999999999997</v>
      </c>
      <c r="Q4">
        <v>3.9805000000000001</v>
      </c>
      <c r="R4">
        <v>5.3773</v>
      </c>
      <c r="S4">
        <v>1.6603000000000001</v>
      </c>
      <c r="T4">
        <v>1.4095</v>
      </c>
      <c r="U4">
        <v>1.1027</v>
      </c>
      <c r="V4">
        <v>1.4420999999999999</v>
      </c>
      <c r="W4">
        <v>15.4407</v>
      </c>
      <c r="X4" t="s">
        <v>402</v>
      </c>
      <c r="Y4">
        <v>1.5439000000000001</v>
      </c>
      <c r="Z4" t="s">
        <v>342</v>
      </c>
      <c r="AA4">
        <v>2.33</v>
      </c>
      <c r="AB4" t="s">
        <v>403</v>
      </c>
      <c r="AC4">
        <v>2.1821000000000002</v>
      </c>
      <c r="AD4">
        <v>10.251099999999999</v>
      </c>
      <c r="AE4">
        <v>175.10659999999999</v>
      </c>
      <c r="AF4">
        <v>3.33</v>
      </c>
      <c r="AG4">
        <v>91</v>
      </c>
    </row>
    <row r="5" spans="1:33">
      <c r="A5" t="s">
        <v>404</v>
      </c>
      <c r="B5" s="1">
        <v>0.54861111111111105</v>
      </c>
      <c r="C5" t="s">
        <v>177</v>
      </c>
      <c r="D5" t="s">
        <v>390</v>
      </c>
      <c r="E5" t="s">
        <v>230</v>
      </c>
      <c r="F5">
        <v>3119</v>
      </c>
      <c r="G5" t="s">
        <v>336</v>
      </c>
      <c r="H5" t="s">
        <v>337</v>
      </c>
      <c r="I5" t="s">
        <v>5</v>
      </c>
      <c r="J5" t="s">
        <v>278</v>
      </c>
      <c r="K5" t="s">
        <v>391</v>
      </c>
      <c r="L5">
        <v>5</v>
      </c>
      <c r="M5">
        <v>46.552399999999999</v>
      </c>
      <c r="N5">
        <v>41.410899999999998</v>
      </c>
      <c r="O5">
        <v>31.6648</v>
      </c>
      <c r="P5">
        <v>6.9844999999999997</v>
      </c>
      <c r="Q5">
        <v>1.1554</v>
      </c>
      <c r="R5">
        <v>1.0853999999999999</v>
      </c>
      <c r="S5">
        <v>1.4139999999999999</v>
      </c>
      <c r="T5">
        <v>1.3975</v>
      </c>
      <c r="U5">
        <v>0.93820000000000003</v>
      </c>
      <c r="V5">
        <v>0</v>
      </c>
      <c r="W5">
        <v>10.041700000000001</v>
      </c>
      <c r="X5" t="s">
        <v>405</v>
      </c>
      <c r="Y5">
        <v>2.7765</v>
      </c>
      <c r="Z5" t="s">
        <v>406</v>
      </c>
      <c r="AA5">
        <v>0.95340000000000003</v>
      </c>
      <c r="AB5" t="s">
        <v>407</v>
      </c>
      <c r="AC5">
        <v>2.5829</v>
      </c>
      <c r="AD5">
        <v>22.444400000000002</v>
      </c>
      <c r="AE5">
        <v>172.4187</v>
      </c>
      <c r="AF5">
        <v>8</v>
      </c>
      <c r="AG5">
        <v>100</v>
      </c>
    </row>
    <row r="6" spans="1:33">
      <c r="A6" t="s">
        <v>408</v>
      </c>
      <c r="B6" s="1">
        <v>0.54861111111111105</v>
      </c>
      <c r="C6" t="s">
        <v>177</v>
      </c>
      <c r="D6" t="s">
        <v>390</v>
      </c>
      <c r="E6" t="s">
        <v>230</v>
      </c>
      <c r="F6">
        <v>3119</v>
      </c>
      <c r="G6" t="s">
        <v>336</v>
      </c>
      <c r="H6" t="s">
        <v>337</v>
      </c>
      <c r="I6" t="s">
        <v>5</v>
      </c>
      <c r="J6" t="s">
        <v>278</v>
      </c>
      <c r="K6" t="s">
        <v>391</v>
      </c>
      <c r="L6">
        <v>5</v>
      </c>
      <c r="M6">
        <v>49.508200000000002</v>
      </c>
      <c r="N6">
        <v>40.306600000000003</v>
      </c>
      <c r="O6">
        <v>25.081800000000001</v>
      </c>
      <c r="P6">
        <v>7.2285000000000004</v>
      </c>
      <c r="Q6">
        <v>4.6769999999999996</v>
      </c>
      <c r="R6">
        <v>0</v>
      </c>
      <c r="S6">
        <v>0</v>
      </c>
      <c r="T6">
        <v>0</v>
      </c>
      <c r="U6">
        <v>0</v>
      </c>
      <c r="V6">
        <v>0</v>
      </c>
      <c r="W6">
        <v>17.202100000000002</v>
      </c>
      <c r="X6" t="s">
        <v>409</v>
      </c>
      <c r="Y6">
        <v>2.2479</v>
      </c>
      <c r="Z6" t="s">
        <v>410</v>
      </c>
      <c r="AA6">
        <v>0.23730000000000001</v>
      </c>
      <c r="AB6" t="s">
        <v>370</v>
      </c>
      <c r="AC6">
        <v>1.0685</v>
      </c>
      <c r="AD6">
        <v>9</v>
      </c>
      <c r="AE6">
        <v>167.68440000000001</v>
      </c>
      <c r="AF6">
        <v>20</v>
      </c>
      <c r="AG6">
        <v>87</v>
      </c>
    </row>
    <row r="7" spans="1:33">
      <c r="A7" t="s">
        <v>411</v>
      </c>
      <c r="B7" s="1">
        <v>0.54861111111111105</v>
      </c>
      <c r="C7" t="s">
        <v>177</v>
      </c>
      <c r="D7" t="s">
        <v>390</v>
      </c>
      <c r="E7" t="s">
        <v>230</v>
      </c>
      <c r="F7">
        <v>3119</v>
      </c>
      <c r="G7" t="s">
        <v>336</v>
      </c>
      <c r="H7" t="s">
        <v>337</v>
      </c>
      <c r="I7" t="s">
        <v>5</v>
      </c>
      <c r="J7" t="s">
        <v>278</v>
      </c>
      <c r="K7" t="s">
        <v>391</v>
      </c>
      <c r="L7">
        <v>7</v>
      </c>
      <c r="M7">
        <v>57.040599999999998</v>
      </c>
      <c r="N7">
        <v>32.250999999999998</v>
      </c>
      <c r="O7">
        <v>22.644600000000001</v>
      </c>
      <c r="P7">
        <v>7.3482000000000003</v>
      </c>
      <c r="Q7">
        <v>4.2363999999999997</v>
      </c>
      <c r="R7">
        <v>3.9283000000000001</v>
      </c>
      <c r="S7">
        <v>2.2570999999999999</v>
      </c>
      <c r="T7">
        <v>0.97689999999999999</v>
      </c>
      <c r="U7">
        <v>0.84709999999999996</v>
      </c>
      <c r="V7">
        <v>1.2728999999999999</v>
      </c>
      <c r="W7">
        <v>17.404299999999999</v>
      </c>
      <c r="X7" t="s">
        <v>412</v>
      </c>
      <c r="Y7">
        <v>0.40639999999999998</v>
      </c>
      <c r="Z7" t="s">
        <v>413</v>
      </c>
      <c r="AA7">
        <v>1.6787000000000001</v>
      </c>
      <c r="AB7" t="s">
        <v>414</v>
      </c>
      <c r="AC7">
        <v>2.1469</v>
      </c>
      <c r="AD7">
        <v>12.9687</v>
      </c>
      <c r="AE7">
        <v>167.40819999999999</v>
      </c>
      <c r="AF7">
        <v>10</v>
      </c>
      <c r="AG7">
        <v>91</v>
      </c>
    </row>
    <row r="8" spans="1:33">
      <c r="A8" t="s">
        <v>415</v>
      </c>
      <c r="B8" s="1">
        <v>0.54861111111111105</v>
      </c>
      <c r="C8" t="s">
        <v>177</v>
      </c>
      <c r="D8" t="s">
        <v>390</v>
      </c>
      <c r="E8" t="s">
        <v>230</v>
      </c>
      <c r="F8">
        <v>3119</v>
      </c>
      <c r="G8" t="s">
        <v>336</v>
      </c>
      <c r="H8" t="s">
        <v>337</v>
      </c>
      <c r="I8" t="s">
        <v>5</v>
      </c>
      <c r="J8" t="s">
        <v>278</v>
      </c>
      <c r="K8" t="s">
        <v>391</v>
      </c>
      <c r="L8">
        <v>6</v>
      </c>
      <c r="M8">
        <v>38.400799999999997</v>
      </c>
      <c r="N8">
        <v>52.458199999999998</v>
      </c>
      <c r="O8">
        <v>18.353300000000001</v>
      </c>
      <c r="P8">
        <v>6.5917000000000003</v>
      </c>
      <c r="Q8">
        <v>4.4378000000000002</v>
      </c>
      <c r="R8">
        <v>4.8049999999999997</v>
      </c>
      <c r="S8">
        <v>1.2718</v>
      </c>
      <c r="T8">
        <v>0.94040000000000001</v>
      </c>
      <c r="U8">
        <v>0.85829999999999995</v>
      </c>
      <c r="V8">
        <v>0.69710000000000005</v>
      </c>
      <c r="W8">
        <v>11.3993</v>
      </c>
      <c r="X8" t="s">
        <v>416</v>
      </c>
      <c r="Y8">
        <v>4.2050000000000001</v>
      </c>
      <c r="Z8" t="s">
        <v>417</v>
      </c>
      <c r="AA8">
        <v>1.0927</v>
      </c>
      <c r="AB8" t="s">
        <v>418</v>
      </c>
      <c r="AC8">
        <v>1.1889000000000001</v>
      </c>
      <c r="AD8">
        <v>12.252700000000001</v>
      </c>
      <c r="AE8">
        <v>158.9529</v>
      </c>
      <c r="AF8">
        <v>14</v>
      </c>
      <c r="AG8">
        <v>79</v>
      </c>
    </row>
    <row r="9" spans="1:33">
      <c r="A9" t="s">
        <v>419</v>
      </c>
      <c r="B9" s="1">
        <v>0.54861111111111105</v>
      </c>
      <c r="C9" t="s">
        <v>177</v>
      </c>
      <c r="D9" t="s">
        <v>390</v>
      </c>
      <c r="E9" t="s">
        <v>230</v>
      </c>
      <c r="F9">
        <v>3119</v>
      </c>
      <c r="G9" t="s">
        <v>336</v>
      </c>
      <c r="H9" t="s">
        <v>337</v>
      </c>
      <c r="I9" t="s">
        <v>5</v>
      </c>
      <c r="J9" t="s">
        <v>278</v>
      </c>
      <c r="K9" t="s">
        <v>391</v>
      </c>
      <c r="L9">
        <v>7</v>
      </c>
      <c r="M9">
        <v>51.9878</v>
      </c>
      <c r="N9">
        <v>37.286499999999997</v>
      </c>
      <c r="O9">
        <v>21.4513</v>
      </c>
      <c r="P9">
        <v>6.8654999999999999</v>
      </c>
      <c r="Q9">
        <v>5.9951999999999996</v>
      </c>
      <c r="R9">
        <v>2.4173</v>
      </c>
      <c r="S9">
        <v>2.5017999999999998</v>
      </c>
      <c r="T9">
        <v>1.3955</v>
      </c>
      <c r="U9">
        <v>1.3165</v>
      </c>
      <c r="V9">
        <v>0.44679999999999997</v>
      </c>
      <c r="W9">
        <v>13.8736</v>
      </c>
      <c r="X9" t="s">
        <v>420</v>
      </c>
      <c r="Y9">
        <v>1.4565999999999999</v>
      </c>
      <c r="Z9" t="s">
        <v>421</v>
      </c>
      <c r="AA9">
        <v>0.82889999999999997</v>
      </c>
      <c r="AB9" t="s">
        <v>422</v>
      </c>
      <c r="AC9">
        <v>9.0999999999999998E-2</v>
      </c>
      <c r="AD9">
        <v>8.8139000000000003</v>
      </c>
      <c r="AE9">
        <v>156.72829999999999</v>
      </c>
      <c r="AF9">
        <v>14</v>
      </c>
      <c r="AG9">
        <v>91</v>
      </c>
    </row>
    <row r="10" spans="1:33">
      <c r="A10" t="s">
        <v>423</v>
      </c>
      <c r="B10" s="1">
        <v>0.54861111111111105</v>
      </c>
      <c r="C10" t="s">
        <v>177</v>
      </c>
      <c r="D10" t="s">
        <v>390</v>
      </c>
      <c r="E10" t="s">
        <v>230</v>
      </c>
      <c r="F10">
        <v>3119</v>
      </c>
      <c r="G10" t="s">
        <v>336</v>
      </c>
      <c r="H10" t="s">
        <v>337</v>
      </c>
      <c r="I10" t="s">
        <v>5</v>
      </c>
      <c r="J10" t="s">
        <v>278</v>
      </c>
      <c r="K10" t="s">
        <v>391</v>
      </c>
      <c r="L10">
        <v>5</v>
      </c>
      <c r="M10">
        <v>44.983199999999997</v>
      </c>
      <c r="N10">
        <v>41.700499999999998</v>
      </c>
      <c r="O10">
        <v>11.734299999999999</v>
      </c>
      <c r="P10">
        <v>3.1280999999999999</v>
      </c>
      <c r="Q10">
        <v>2.0655999999999999</v>
      </c>
      <c r="R10">
        <v>1.948</v>
      </c>
      <c r="S10">
        <v>2.0261</v>
      </c>
      <c r="T10">
        <v>1.0808</v>
      </c>
      <c r="U10">
        <v>1.0624</v>
      </c>
      <c r="V10">
        <v>1.3355999999999999</v>
      </c>
      <c r="W10">
        <v>10.6883</v>
      </c>
      <c r="X10" t="s">
        <v>424</v>
      </c>
      <c r="Y10">
        <v>1.2463</v>
      </c>
      <c r="Z10" t="s">
        <v>425</v>
      </c>
      <c r="AA10">
        <v>9.6299999999999997E-2</v>
      </c>
      <c r="AB10" t="s">
        <v>426</v>
      </c>
      <c r="AC10">
        <v>1.6647000000000001</v>
      </c>
      <c r="AD10">
        <v>23.6602</v>
      </c>
      <c r="AE10">
        <v>148.42060000000001</v>
      </c>
      <c r="AF10">
        <v>50</v>
      </c>
      <c r="AG10">
        <v>82</v>
      </c>
    </row>
    <row r="11" spans="1:33">
      <c r="A11" t="s">
        <v>427</v>
      </c>
      <c r="B11" s="1">
        <v>0.54861111111111105</v>
      </c>
      <c r="C11" t="s">
        <v>177</v>
      </c>
      <c r="D11" t="s">
        <v>390</v>
      </c>
      <c r="E11" t="s">
        <v>230</v>
      </c>
      <c r="F11">
        <v>3119</v>
      </c>
      <c r="G11" t="s">
        <v>336</v>
      </c>
      <c r="H11" t="s">
        <v>337</v>
      </c>
      <c r="I11" t="s">
        <v>5</v>
      </c>
      <c r="J11" t="s">
        <v>278</v>
      </c>
      <c r="K11" t="s">
        <v>391</v>
      </c>
      <c r="L11">
        <v>5</v>
      </c>
      <c r="M11">
        <v>39.043700000000001</v>
      </c>
      <c r="N11">
        <v>37.217399999999998</v>
      </c>
      <c r="O11">
        <v>16.9819</v>
      </c>
      <c r="P11">
        <v>5.5163000000000002</v>
      </c>
      <c r="Q11">
        <v>1.7241</v>
      </c>
      <c r="R11">
        <v>0</v>
      </c>
      <c r="S11">
        <v>0</v>
      </c>
      <c r="T11">
        <v>0</v>
      </c>
      <c r="U11">
        <v>0</v>
      </c>
      <c r="V11">
        <v>0</v>
      </c>
      <c r="W11">
        <v>17.938600000000001</v>
      </c>
      <c r="X11" t="s">
        <v>428</v>
      </c>
      <c r="Y11">
        <v>1.9806999999999999</v>
      </c>
      <c r="Z11" t="s">
        <v>429</v>
      </c>
      <c r="AA11">
        <v>0.32850000000000001</v>
      </c>
      <c r="AB11" t="s">
        <v>430</v>
      </c>
      <c r="AC11">
        <v>1.7630999999999999</v>
      </c>
      <c r="AD11">
        <v>7.2</v>
      </c>
      <c r="AE11">
        <v>137.55840000000001</v>
      </c>
      <c r="AF11">
        <v>16</v>
      </c>
      <c r="AG11">
        <v>76</v>
      </c>
    </row>
    <row r="12" spans="1:33">
      <c r="A12" t="s">
        <v>431</v>
      </c>
      <c r="B12" s="1">
        <v>0.54861111111111105</v>
      </c>
      <c r="C12" t="s">
        <v>177</v>
      </c>
      <c r="D12" t="s">
        <v>390</v>
      </c>
      <c r="E12" t="s">
        <v>230</v>
      </c>
      <c r="F12">
        <v>3119</v>
      </c>
      <c r="G12" t="s">
        <v>336</v>
      </c>
      <c r="H12" t="s">
        <v>337</v>
      </c>
      <c r="I12" t="s">
        <v>5</v>
      </c>
      <c r="J12" t="s">
        <v>278</v>
      </c>
      <c r="K12" t="s">
        <v>391</v>
      </c>
      <c r="L12">
        <v>8</v>
      </c>
      <c r="M12">
        <v>38.141800000000003</v>
      </c>
      <c r="N12">
        <v>37.241100000000003</v>
      </c>
      <c r="O12">
        <v>19.23</v>
      </c>
      <c r="P12">
        <v>7.4004000000000003</v>
      </c>
      <c r="Q12">
        <v>5.1703000000000001</v>
      </c>
      <c r="R12">
        <v>1.5992999999999999</v>
      </c>
      <c r="S12">
        <v>1.6841999999999999</v>
      </c>
      <c r="T12">
        <v>1.2067000000000001</v>
      </c>
      <c r="U12">
        <v>0.84330000000000005</v>
      </c>
      <c r="V12">
        <v>0.90249999999999997</v>
      </c>
      <c r="W12">
        <v>9.0343</v>
      </c>
      <c r="X12" t="s">
        <v>432</v>
      </c>
      <c r="Y12">
        <v>0.60960000000000003</v>
      </c>
      <c r="Z12" t="s">
        <v>433</v>
      </c>
      <c r="AA12">
        <v>0.43630000000000002</v>
      </c>
      <c r="AB12" t="s">
        <v>376</v>
      </c>
      <c r="AC12">
        <v>1.5625</v>
      </c>
      <c r="AD12">
        <v>11.3</v>
      </c>
      <c r="AE12">
        <v>136.3623</v>
      </c>
      <c r="AF12">
        <v>66</v>
      </c>
      <c r="AG12">
        <v>74</v>
      </c>
    </row>
    <row r="13" spans="1:33">
      <c r="A13" t="s">
        <v>434</v>
      </c>
      <c r="B13" s="1">
        <v>0.54861111111111105</v>
      </c>
      <c r="C13" t="s">
        <v>177</v>
      </c>
      <c r="D13" t="s">
        <v>390</v>
      </c>
      <c r="E13" t="s">
        <v>230</v>
      </c>
      <c r="F13">
        <v>3119</v>
      </c>
      <c r="G13" t="s">
        <v>336</v>
      </c>
      <c r="H13" t="s">
        <v>337</v>
      </c>
      <c r="I13" t="s">
        <v>5</v>
      </c>
      <c r="J13" t="s">
        <v>278</v>
      </c>
      <c r="K13" t="s">
        <v>391</v>
      </c>
      <c r="L13">
        <v>6</v>
      </c>
      <c r="M13">
        <v>48.959499999999998</v>
      </c>
      <c r="N13">
        <v>32.043199999999999</v>
      </c>
      <c r="O13">
        <v>11.446199999999999</v>
      </c>
      <c r="P13">
        <v>3.3037000000000001</v>
      </c>
      <c r="Q13">
        <v>1.7725</v>
      </c>
      <c r="R13">
        <v>0</v>
      </c>
      <c r="S13">
        <v>0</v>
      </c>
      <c r="T13">
        <v>0</v>
      </c>
      <c r="U13">
        <v>0</v>
      </c>
      <c r="V13">
        <v>0</v>
      </c>
      <c r="W13">
        <v>20.359300000000001</v>
      </c>
      <c r="X13" t="s">
        <v>435</v>
      </c>
      <c r="Y13">
        <v>2.7961999999999998</v>
      </c>
      <c r="Z13" t="s">
        <v>351</v>
      </c>
      <c r="AA13">
        <v>3.528</v>
      </c>
      <c r="AB13" t="s">
        <v>436</v>
      </c>
      <c r="AC13">
        <v>2.7709999999999999</v>
      </c>
      <c r="AD13">
        <v>0.9</v>
      </c>
      <c r="AE13">
        <v>134.67840000000001</v>
      </c>
      <c r="AF13">
        <v>7</v>
      </c>
      <c r="AG13">
        <v>97</v>
      </c>
    </row>
    <row r="14" spans="1:33">
      <c r="A14" t="s">
        <v>437</v>
      </c>
      <c r="B14" s="1">
        <v>0.54861111111111105</v>
      </c>
      <c r="C14" t="s">
        <v>177</v>
      </c>
      <c r="D14" t="s">
        <v>390</v>
      </c>
      <c r="E14" t="s">
        <v>230</v>
      </c>
      <c r="F14">
        <v>3119</v>
      </c>
      <c r="G14" t="s">
        <v>336</v>
      </c>
      <c r="H14" t="s">
        <v>337</v>
      </c>
      <c r="I14" t="s">
        <v>5</v>
      </c>
      <c r="J14" t="s">
        <v>278</v>
      </c>
      <c r="K14" t="s">
        <v>391</v>
      </c>
      <c r="L14">
        <v>8</v>
      </c>
      <c r="M14">
        <v>45.805100000000003</v>
      </c>
      <c r="N14">
        <v>23.072399999999998</v>
      </c>
      <c r="O14">
        <v>15.651400000000001</v>
      </c>
      <c r="P14">
        <v>5.0061</v>
      </c>
      <c r="Q14">
        <v>2.8506</v>
      </c>
      <c r="R14">
        <v>3.0792000000000002</v>
      </c>
      <c r="S14">
        <v>2.3086000000000002</v>
      </c>
      <c r="T14">
        <v>0.91190000000000004</v>
      </c>
      <c r="U14">
        <v>0.53839999999999999</v>
      </c>
      <c r="V14">
        <v>1.2676000000000001</v>
      </c>
      <c r="W14">
        <v>14.505000000000001</v>
      </c>
      <c r="X14" t="s">
        <v>438</v>
      </c>
      <c r="Y14">
        <v>2.4922</v>
      </c>
      <c r="Z14" t="s">
        <v>439</v>
      </c>
      <c r="AA14">
        <v>0.1236</v>
      </c>
      <c r="AB14" t="s">
        <v>440</v>
      </c>
      <c r="AC14">
        <v>0</v>
      </c>
      <c r="AD14">
        <v>9.3000000000000007</v>
      </c>
      <c r="AE14">
        <v>126.9121</v>
      </c>
      <c r="AF14">
        <v>14</v>
      </c>
      <c r="AG14">
        <v>74</v>
      </c>
    </row>
    <row r="15" spans="1:33">
      <c r="A15" t="s">
        <v>441</v>
      </c>
      <c r="B15" s="1">
        <v>0.54861111111111105</v>
      </c>
      <c r="C15" t="s">
        <v>177</v>
      </c>
      <c r="D15" t="s">
        <v>390</v>
      </c>
      <c r="E15" t="s">
        <v>230</v>
      </c>
      <c r="F15">
        <v>3119</v>
      </c>
      <c r="G15" t="s">
        <v>336</v>
      </c>
      <c r="H15" t="s">
        <v>337</v>
      </c>
      <c r="I15" t="s">
        <v>5</v>
      </c>
      <c r="J15" t="s">
        <v>278</v>
      </c>
      <c r="K15" t="s">
        <v>391</v>
      </c>
      <c r="L15">
        <v>8</v>
      </c>
      <c r="M15">
        <v>39.814100000000003</v>
      </c>
      <c r="N15">
        <v>35.8566</v>
      </c>
      <c r="O15">
        <v>13.9719</v>
      </c>
      <c r="P15">
        <v>5.7816999999999998</v>
      </c>
      <c r="Q15">
        <v>1.9214</v>
      </c>
      <c r="R15">
        <v>1.6435999999999999</v>
      </c>
      <c r="S15">
        <v>0</v>
      </c>
      <c r="T15">
        <v>0</v>
      </c>
      <c r="U15">
        <v>0</v>
      </c>
      <c r="V15">
        <v>0</v>
      </c>
      <c r="W15">
        <v>7.2850000000000001</v>
      </c>
      <c r="X15" t="s">
        <v>442</v>
      </c>
      <c r="Y15">
        <v>0.27579999999999999</v>
      </c>
      <c r="Z15" t="s">
        <v>443</v>
      </c>
      <c r="AA15">
        <v>0</v>
      </c>
      <c r="AB15" t="s">
        <v>444</v>
      </c>
      <c r="AC15">
        <v>0</v>
      </c>
      <c r="AD15">
        <v>7.8</v>
      </c>
      <c r="AE15">
        <v>119.0989</v>
      </c>
      <c r="AF15">
        <v>66</v>
      </c>
      <c r="AG15">
        <v>74</v>
      </c>
    </row>
    <row r="16" spans="1:33">
      <c r="A16" t="s">
        <v>445</v>
      </c>
      <c r="B16" s="1">
        <v>0.54861111111111105</v>
      </c>
      <c r="C16" t="s">
        <v>177</v>
      </c>
      <c r="D16" t="s">
        <v>390</v>
      </c>
      <c r="E16" t="s">
        <v>230</v>
      </c>
      <c r="F16">
        <v>3119</v>
      </c>
      <c r="G16" t="s">
        <v>336</v>
      </c>
      <c r="H16" t="s">
        <v>337</v>
      </c>
      <c r="I16" t="s">
        <v>5</v>
      </c>
      <c r="J16" t="s">
        <v>278</v>
      </c>
      <c r="K16" t="s">
        <v>391</v>
      </c>
      <c r="L16">
        <v>6</v>
      </c>
      <c r="M16">
        <v>38.195300000000003</v>
      </c>
      <c r="N16">
        <v>27.6447</v>
      </c>
      <c r="O16">
        <v>19.173400000000001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446</v>
      </c>
      <c r="Y16">
        <v>3.9169</v>
      </c>
      <c r="Z16" t="s">
        <v>447</v>
      </c>
      <c r="AA16">
        <v>4.0841000000000003</v>
      </c>
      <c r="AB16" t="s">
        <v>343</v>
      </c>
      <c r="AC16">
        <v>1.54</v>
      </c>
      <c r="AD16">
        <v>0</v>
      </c>
      <c r="AE16">
        <v>112.29510000000001</v>
      </c>
      <c r="AF16">
        <v>10</v>
      </c>
      <c r="AG16">
        <v>100</v>
      </c>
    </row>
    <row r="51" spans="1:33" hidden="1" outlineLevel="1">
      <c r="A51" t="str">
        <f>C2</f>
        <v>Chepstow</v>
      </c>
      <c r="B51">
        <f>B2</f>
        <v>0.54861111111111105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Stop Talking (IRE)</v>
      </c>
      <c r="L52" t="str">
        <f t="shared" si="0"/>
        <v>Kalarika (IRE)</v>
      </c>
      <c r="M52" t="str">
        <f t="shared" si="0"/>
        <v>Passing Dream</v>
      </c>
      <c r="N52" t="str">
        <f t="shared" ref="N52:N91" si="1">INDEX($A$2:$A$20,(MATCH(LARGE(W$2:W$20,$J52),W$2:W$20,0)))</f>
        <v>No No Jolie (FR)</v>
      </c>
      <c r="O52" t="str">
        <f t="shared" ref="O52:O91" si="2">INDEX($A$2:$A$20,(MATCH(LARGE(AA$2:AA$20,$J52),AA$2:AA$20,0)))</f>
        <v>Agent Memphis (IRE)</v>
      </c>
      <c r="P52" t="str">
        <f t="shared" ref="P52:P91" si="3">INDEX($A$2:$A$20,(MATCH(LARGE(Y$2:Y$20,$J52),Y$2:Y$20,0)))</f>
        <v>Shadows Girl</v>
      </c>
      <c r="Q52" t="str">
        <f t="shared" ref="Q52:Q91" si="4">INDEX($A$2:$A$20,(MATCH(LARGE(Y$2:Y$20,$J52),Y$2:Y$20,0)))</f>
        <v>Shadows Girl</v>
      </c>
      <c r="R52" t="str">
        <f t="shared" ref="R52:R91" si="5">INDEX($A$2:$A$20,(MATCH(LARGE(AD$2:AD$20,$J52),AD$2:AD$20,0)))</f>
        <v>Skylark Lady (IRE)</v>
      </c>
      <c r="S52" t="str">
        <f t="shared" ref="S52:S80" si="6">A2</f>
        <v>Kalarika (IRE)</v>
      </c>
      <c r="V52">
        <f t="shared" ref="V52:V80" si="7">SUM(Y52:AF52)</f>
        <v>82</v>
      </c>
      <c r="W52">
        <f t="shared" ref="W52:W80" si="8">V52-AG2</f>
        <v>-12</v>
      </c>
      <c r="X52">
        <f t="shared" ref="X52:X60" si="9">IF(ISNA(W52),"",W52)</f>
        <v>-12</v>
      </c>
      <c r="Y52">
        <f t="shared" ref="Y52:AA80" si="10">(($H$63+1)-(RANK(M2,M$2:M$30)))</f>
        <v>14</v>
      </c>
      <c r="Z52">
        <f t="shared" si="10"/>
        <v>15</v>
      </c>
      <c r="AA52">
        <f t="shared" si="10"/>
        <v>4</v>
      </c>
      <c r="AB52">
        <f t="shared" ref="AB52:AB80" si="11">(($H$63+1)-(RANK(W2,W$2:W$30)))</f>
        <v>5</v>
      </c>
      <c r="AC52">
        <f t="shared" ref="AC52:AC80" si="12">(($H$63+1)-(RANK(Y2,Y$2:Y$30)))</f>
        <v>13</v>
      </c>
      <c r="AD52">
        <f t="shared" ref="AD52:AD80" si="13">(($H$63+1)-(RANK(AA2,AA$2:AA$30)))</f>
        <v>12</v>
      </c>
      <c r="AE52">
        <f t="shared" ref="AE52:AF80" si="14">(($H$63+1)-(RANK(AC2,AC$2:AC$30)))</f>
        <v>6</v>
      </c>
      <c r="AF52">
        <f t="shared" si="14"/>
        <v>13</v>
      </c>
      <c r="AG52" t="str">
        <f>INDEX(S52:S92, MATCH(LARGE(X52:X92, 1),X52:X92, 0))</f>
        <v>Angel Of The North (IRE)</v>
      </c>
    </row>
    <row r="53" spans="1:33" hidden="1" outlineLevel="1">
      <c r="A53" t="s">
        <v>43</v>
      </c>
      <c r="B53" t="str">
        <f>A2</f>
        <v>Kalarika (IRE)</v>
      </c>
      <c r="C53">
        <f>AE2</f>
        <v>202.55009999999999</v>
      </c>
      <c r="D53">
        <f>AG2</f>
        <v>94</v>
      </c>
      <c r="E53">
        <f>C53-D53</f>
        <v>108.55009999999999</v>
      </c>
      <c r="F53">
        <f>SUMIF(B53:B61, B53, G53:G61)</f>
        <v>9.5462307843837066E-2</v>
      </c>
      <c r="G53">
        <f>(1/C53)*(C53-C54)</f>
        <v>9.5462307843837066E-2</v>
      </c>
      <c r="H53">
        <f>AF2</f>
        <v>3.5</v>
      </c>
      <c r="J53">
        <v>2</v>
      </c>
      <c r="K53" t="str">
        <f t="shared" si="0"/>
        <v>Kalarika (IRE)</v>
      </c>
      <c r="L53" t="str">
        <f t="shared" si="0"/>
        <v>Shadows Girl</v>
      </c>
      <c r="M53" t="str">
        <f t="shared" si="0"/>
        <v>Just For Tara</v>
      </c>
      <c r="N53" t="str">
        <f t="shared" si="1"/>
        <v>Stop Talking (IRE)</v>
      </c>
      <c r="O53" t="str">
        <f t="shared" si="2"/>
        <v>No No Jolie (FR)</v>
      </c>
      <c r="P53" t="str">
        <f t="shared" si="3"/>
        <v>Agent Memphis (IRE)</v>
      </c>
      <c r="Q53" t="str">
        <f t="shared" si="4"/>
        <v>Agent Memphis (IRE)</v>
      </c>
      <c r="R53" t="str">
        <f t="shared" si="5"/>
        <v>Passing Dream</v>
      </c>
      <c r="S53" t="str">
        <f t="shared" si="6"/>
        <v>Stop Talking (IRE)</v>
      </c>
      <c r="V53">
        <f t="shared" si="7"/>
        <v>75</v>
      </c>
      <c r="W53">
        <f t="shared" si="8"/>
        <v>-20</v>
      </c>
      <c r="X53">
        <f t="shared" si="9"/>
        <v>-20</v>
      </c>
      <c r="Y53">
        <f t="shared" si="10"/>
        <v>15</v>
      </c>
      <c r="Z53">
        <f t="shared" si="10"/>
        <v>12</v>
      </c>
      <c r="AA53">
        <f t="shared" si="10"/>
        <v>9</v>
      </c>
      <c r="AB53">
        <f t="shared" si="11"/>
        <v>14</v>
      </c>
      <c r="AC53">
        <f t="shared" si="12"/>
        <v>7</v>
      </c>
      <c r="AD53">
        <f t="shared" si="13"/>
        <v>7</v>
      </c>
      <c r="AE53">
        <f t="shared" si="14"/>
        <v>8</v>
      </c>
      <c r="AF53">
        <f t="shared" si="14"/>
        <v>3</v>
      </c>
    </row>
    <row r="54" spans="1:33" hidden="1" outlineLevel="1">
      <c r="A54" t="s">
        <v>44</v>
      </c>
      <c r="B54" t="str">
        <f>A3</f>
        <v>Stop Talking (IRE)</v>
      </c>
      <c r="C54">
        <f>AE3</f>
        <v>183.21420000000001</v>
      </c>
      <c r="D54">
        <f>AG3</f>
        <v>95</v>
      </c>
      <c r="E54">
        <f t="shared" ref="E54:E55" si="15">C54-D54</f>
        <v>88.214200000000005</v>
      </c>
      <c r="F54">
        <f ca="1">SUMIF(B53:B64, B54, G53:G61)</f>
        <v>0.10822985613478467</v>
      </c>
      <c r="H54">
        <f>AF3</f>
        <v>10</v>
      </c>
      <c r="J54">
        <v>3</v>
      </c>
      <c r="K54" t="str">
        <f t="shared" si="0"/>
        <v>Chilli Romance (IRE)</v>
      </c>
      <c r="L54" t="str">
        <f t="shared" si="0"/>
        <v>Angel Of The North (IRE)</v>
      </c>
      <c r="M54" t="str">
        <f t="shared" si="0"/>
        <v>Chilli Romance (IRE)</v>
      </c>
      <c r="N54" t="str">
        <f t="shared" si="1"/>
        <v>Remember Me Well (IRE)</v>
      </c>
      <c r="O54" t="str">
        <f t="shared" si="2"/>
        <v>Angel Of The North (IRE)</v>
      </c>
      <c r="P54" t="str">
        <f t="shared" si="3"/>
        <v>Kalarika (IRE)</v>
      </c>
      <c r="Q54" t="str">
        <f t="shared" si="4"/>
        <v>Kalarika (IRE)</v>
      </c>
      <c r="R54" t="str">
        <f t="shared" si="5"/>
        <v>Kalarika (IRE)</v>
      </c>
      <c r="S54" t="str">
        <f t="shared" si="6"/>
        <v>Angel Of The North (IRE)</v>
      </c>
      <c r="V54">
        <f t="shared" si="7"/>
        <v>85</v>
      </c>
      <c r="W54">
        <f t="shared" si="8"/>
        <v>-6</v>
      </c>
      <c r="X54">
        <f t="shared" si="9"/>
        <v>-6</v>
      </c>
      <c r="Y54">
        <f t="shared" si="10"/>
        <v>9</v>
      </c>
      <c r="Z54">
        <f t="shared" si="10"/>
        <v>13</v>
      </c>
      <c r="AA54">
        <f t="shared" si="10"/>
        <v>12</v>
      </c>
      <c r="AB54">
        <f t="shared" si="11"/>
        <v>10</v>
      </c>
      <c r="AC54">
        <f t="shared" si="12"/>
        <v>6</v>
      </c>
      <c r="AD54">
        <f t="shared" si="13"/>
        <v>13</v>
      </c>
      <c r="AE54">
        <f t="shared" si="14"/>
        <v>13</v>
      </c>
      <c r="AF54">
        <f t="shared" si="14"/>
        <v>9</v>
      </c>
    </row>
    <row r="55" spans="1:33" hidden="1" outlineLevel="1">
      <c r="A55" t="s">
        <v>45</v>
      </c>
      <c r="B55" t="str">
        <f>A4</f>
        <v>Angel Of The North (IRE)</v>
      </c>
      <c r="C55">
        <f>AE4</f>
        <v>175.10659999999999</v>
      </c>
      <c r="D55">
        <f>AG4</f>
        <v>91</v>
      </c>
      <c r="E55">
        <f t="shared" si="15"/>
        <v>84.106599999999986</v>
      </c>
      <c r="F55">
        <f ca="1">SUMIF(B53:B64, B55, G53:G61)</f>
        <v>0</v>
      </c>
      <c r="H55">
        <f>AF4</f>
        <v>3.33</v>
      </c>
      <c r="J55">
        <v>4</v>
      </c>
      <c r="K55" t="str">
        <f t="shared" si="0"/>
        <v>Kaddys Dream</v>
      </c>
      <c r="L55" t="str">
        <f t="shared" si="0"/>
        <v>Stop Talking (IRE)</v>
      </c>
      <c r="M55" t="str">
        <f t="shared" si="0"/>
        <v>Angel Of The North (IRE)</v>
      </c>
      <c r="N55" t="str">
        <f t="shared" si="1"/>
        <v>Chilli Romance (IRE)</v>
      </c>
      <c r="O55" t="str">
        <f t="shared" si="2"/>
        <v>Kalarika (IRE)</v>
      </c>
      <c r="P55" t="str">
        <f t="shared" si="3"/>
        <v>No No Jolie (FR)</v>
      </c>
      <c r="Q55" t="str">
        <f t="shared" si="4"/>
        <v>No No Jolie (FR)</v>
      </c>
      <c r="R55" t="str">
        <f t="shared" si="5"/>
        <v>Chilli Romance (IRE)</v>
      </c>
      <c r="S55" t="str">
        <f t="shared" si="6"/>
        <v>Passing Dream</v>
      </c>
      <c r="V55">
        <f t="shared" si="7"/>
        <v>85</v>
      </c>
      <c r="W55">
        <f t="shared" si="8"/>
        <v>-15</v>
      </c>
      <c r="X55">
        <f t="shared" si="9"/>
        <v>-15</v>
      </c>
      <c r="Y55">
        <f t="shared" si="10"/>
        <v>8</v>
      </c>
      <c r="Z55">
        <f t="shared" si="10"/>
        <v>10</v>
      </c>
      <c r="AA55">
        <f t="shared" si="10"/>
        <v>15</v>
      </c>
      <c r="AB55">
        <f t="shared" si="11"/>
        <v>4</v>
      </c>
      <c r="AC55">
        <f t="shared" si="12"/>
        <v>11</v>
      </c>
      <c r="AD55">
        <f t="shared" si="13"/>
        <v>9</v>
      </c>
      <c r="AE55">
        <f t="shared" si="14"/>
        <v>14</v>
      </c>
      <c r="AF55">
        <f t="shared" si="14"/>
        <v>14</v>
      </c>
    </row>
    <row r="56" spans="1:33" hidden="1" outlineLevel="1">
      <c r="A56" t="s">
        <v>46</v>
      </c>
      <c r="B56" t="str">
        <f>INDEX(A$2:A$20,MATCH(C56,M$2:M$20,0))</f>
        <v>Stop Talking (IRE)</v>
      </c>
      <c r="C56">
        <f>LARGE(M$2:M$20, D56)</f>
        <v>73.123999999999995</v>
      </c>
      <c r="D56">
        <v>1</v>
      </c>
      <c r="E56">
        <f>LARGE(M$2:M$20, F56)</f>
        <v>65.209800000000001</v>
      </c>
      <c r="F56">
        <v>2</v>
      </c>
      <c r="G56">
        <f t="shared" ref="G56:G61" si="16">IF(C56&gt;0, (1/C56)*(C56-E56), 0.1)</f>
        <v>0.10822985613478467</v>
      </c>
      <c r="H56">
        <f t="shared" ref="H56:H61" si="17">INDEX(AF$2:AF$20,MATCH(B56,A$2:A$20,0))</f>
        <v>10</v>
      </c>
      <c r="J56">
        <v>5</v>
      </c>
      <c r="K56" t="str">
        <f t="shared" si="0"/>
        <v>Just For Tara</v>
      </c>
      <c r="L56" t="str">
        <f t="shared" si="0"/>
        <v>Skylark Lady (IRE)</v>
      </c>
      <c r="M56" t="str">
        <f t="shared" si="0"/>
        <v>Kaddys Dream</v>
      </c>
      <c r="N56" t="str">
        <f t="shared" si="1"/>
        <v>Just For Tara</v>
      </c>
      <c r="O56" t="str">
        <f t="shared" si="2"/>
        <v>Chilli Romance (IRE)</v>
      </c>
      <c r="P56" t="str">
        <f t="shared" si="3"/>
        <v>Passing Dream</v>
      </c>
      <c r="Q56" t="str">
        <f t="shared" si="4"/>
        <v>Passing Dream</v>
      </c>
      <c r="R56" t="str">
        <f t="shared" si="5"/>
        <v>Shadows Girl</v>
      </c>
      <c r="S56" t="str">
        <f t="shared" si="6"/>
        <v>Just For Tara</v>
      </c>
      <c r="V56">
        <f t="shared" si="7"/>
        <v>69</v>
      </c>
      <c r="W56">
        <f t="shared" si="8"/>
        <v>-18</v>
      </c>
      <c r="X56">
        <f t="shared" si="9"/>
        <v>-18</v>
      </c>
      <c r="Y56">
        <f t="shared" si="10"/>
        <v>11</v>
      </c>
      <c r="Z56">
        <f t="shared" si="10"/>
        <v>9</v>
      </c>
      <c r="AA56">
        <f t="shared" si="10"/>
        <v>14</v>
      </c>
      <c r="AB56">
        <f t="shared" si="11"/>
        <v>11</v>
      </c>
      <c r="AC56">
        <f t="shared" si="12"/>
        <v>9</v>
      </c>
      <c r="AD56">
        <f t="shared" si="13"/>
        <v>4</v>
      </c>
      <c r="AE56">
        <f t="shared" si="14"/>
        <v>4</v>
      </c>
      <c r="AF56">
        <f t="shared" si="14"/>
        <v>7</v>
      </c>
    </row>
    <row r="57" spans="1:33" hidden="1" outlineLevel="1">
      <c r="A57" t="s">
        <v>25</v>
      </c>
      <c r="B57" t="str">
        <f>INDEX(A$2:A$20,MATCH(C57,W$2:W$20,0))</f>
        <v>No No Jolie (FR)</v>
      </c>
      <c r="C57">
        <f>LARGE(W$2:W$20, D57)</f>
        <v>20.359300000000001</v>
      </c>
      <c r="D57">
        <v>1</v>
      </c>
      <c r="E57">
        <f>LARGE(W$2:W$20, F57)</f>
        <v>18.214300000000001</v>
      </c>
      <c r="F57">
        <v>2</v>
      </c>
      <c r="G57">
        <f t="shared" si="16"/>
        <v>0.1053572568801481</v>
      </c>
      <c r="H57">
        <f t="shared" si="17"/>
        <v>7</v>
      </c>
      <c r="J57">
        <v>6</v>
      </c>
      <c r="K57" t="str">
        <f t="shared" si="0"/>
        <v>No No Jolie (FR)</v>
      </c>
      <c r="L57" t="str">
        <f t="shared" si="0"/>
        <v>Passing Dream</v>
      </c>
      <c r="M57" t="str">
        <f t="shared" si="0"/>
        <v>Rule The Ocean (IRE)</v>
      </c>
      <c r="N57" t="str">
        <f t="shared" si="1"/>
        <v>Angel Of The North (IRE)</v>
      </c>
      <c r="O57" t="str">
        <f t="shared" si="2"/>
        <v>Shadows Girl</v>
      </c>
      <c r="P57" t="str">
        <f t="shared" si="3"/>
        <v>Gilly Grace</v>
      </c>
      <c r="Q57" t="str">
        <f t="shared" si="4"/>
        <v>Gilly Grace</v>
      </c>
      <c r="R57" t="str">
        <f t="shared" si="5"/>
        <v>Rule The Ocean (IRE)</v>
      </c>
      <c r="S57" t="str">
        <f t="shared" si="6"/>
        <v>Chilli Romance (IRE)</v>
      </c>
      <c r="V57">
        <f t="shared" si="7"/>
        <v>79</v>
      </c>
      <c r="W57">
        <f t="shared" si="8"/>
        <v>-12</v>
      </c>
      <c r="X57">
        <f t="shared" si="9"/>
        <v>-12</v>
      </c>
      <c r="Y57">
        <f t="shared" si="10"/>
        <v>13</v>
      </c>
      <c r="Z57">
        <f t="shared" si="10"/>
        <v>4</v>
      </c>
      <c r="AA57">
        <f t="shared" si="10"/>
        <v>13</v>
      </c>
      <c r="AB57">
        <f t="shared" si="11"/>
        <v>12</v>
      </c>
      <c r="AC57">
        <f t="shared" si="12"/>
        <v>2</v>
      </c>
      <c r="AD57">
        <f t="shared" si="13"/>
        <v>11</v>
      </c>
      <c r="AE57">
        <f t="shared" si="14"/>
        <v>12</v>
      </c>
      <c r="AF57">
        <f t="shared" si="14"/>
        <v>12</v>
      </c>
    </row>
    <row r="58" spans="1:33" hidden="1" outlineLevel="1">
      <c r="A58" t="s">
        <v>28</v>
      </c>
      <c r="B58" t="str">
        <f>INDEX(A$2:A$20,MATCH(C58,AA$2:AA$20,0))</f>
        <v>Agent Memphis (IRE)</v>
      </c>
      <c r="C58">
        <f>LARGE(AA$2:AA$20, D58)</f>
        <v>4.0841000000000003</v>
      </c>
      <c r="D58">
        <v>1</v>
      </c>
      <c r="E58">
        <f>LARGE(AA$2:AA$20, F58)</f>
        <v>3.528</v>
      </c>
      <c r="F58">
        <v>2</v>
      </c>
      <c r="G58">
        <f t="shared" si="16"/>
        <v>0.13616218995617155</v>
      </c>
      <c r="H58">
        <f t="shared" si="17"/>
        <v>10</v>
      </c>
      <c r="J58">
        <v>7</v>
      </c>
      <c r="K58" t="str">
        <f t="shared" si="0"/>
        <v>Angel Of The North (IRE)</v>
      </c>
      <c r="L58" t="str">
        <f t="shared" si="0"/>
        <v>Just For Tara</v>
      </c>
      <c r="M58" t="str">
        <f t="shared" si="0"/>
        <v>Stop Talking (IRE)</v>
      </c>
      <c r="N58" t="str">
        <f t="shared" si="1"/>
        <v>Gilly Grace</v>
      </c>
      <c r="O58" t="str">
        <f t="shared" si="2"/>
        <v>Passing Dream</v>
      </c>
      <c r="P58" t="str">
        <f t="shared" si="3"/>
        <v>Just For Tara</v>
      </c>
      <c r="Q58" t="str">
        <f t="shared" si="4"/>
        <v>Just For Tara</v>
      </c>
      <c r="R58" t="str">
        <f t="shared" si="5"/>
        <v>Angel Of The North (IRE)</v>
      </c>
      <c r="S58" t="str">
        <f t="shared" si="6"/>
        <v>Shadows Girl</v>
      </c>
      <c r="V58">
        <f t="shared" si="7"/>
        <v>72</v>
      </c>
      <c r="W58">
        <f t="shared" si="8"/>
        <v>-7</v>
      </c>
      <c r="X58">
        <f t="shared" si="9"/>
        <v>-7</v>
      </c>
      <c r="Y58">
        <f t="shared" si="10"/>
        <v>3</v>
      </c>
      <c r="Z58">
        <f t="shared" si="10"/>
        <v>14</v>
      </c>
      <c r="AA58">
        <f t="shared" si="10"/>
        <v>7</v>
      </c>
      <c r="AB58">
        <f t="shared" si="11"/>
        <v>7</v>
      </c>
      <c r="AC58">
        <f t="shared" si="12"/>
        <v>15</v>
      </c>
      <c r="AD58">
        <f t="shared" si="13"/>
        <v>10</v>
      </c>
      <c r="AE58">
        <f t="shared" si="14"/>
        <v>5</v>
      </c>
      <c r="AF58">
        <f t="shared" si="14"/>
        <v>11</v>
      </c>
    </row>
    <row r="59" spans="1:33" hidden="1" outlineLevel="1">
      <c r="A59" t="s">
        <v>30</v>
      </c>
      <c r="B59" t="str">
        <f>INDEX(A$2:A$20,MATCH(C59,AC$2:AC$20,0))</f>
        <v>No No Jolie (FR)</v>
      </c>
      <c r="C59">
        <f>LARGE(AC$2:AC$20, D59)</f>
        <v>2.7709999999999999</v>
      </c>
      <c r="D59">
        <v>1</v>
      </c>
      <c r="E59">
        <f>LARGE(AC$2:AC$20, F59)</f>
        <v>2.5829</v>
      </c>
      <c r="F59">
        <v>2</v>
      </c>
      <c r="G59">
        <f t="shared" si="16"/>
        <v>6.7881631180079366E-2</v>
      </c>
      <c r="H59">
        <f t="shared" si="17"/>
        <v>7</v>
      </c>
      <c r="J59">
        <v>8</v>
      </c>
      <c r="K59" t="str">
        <f t="shared" si="0"/>
        <v>Passing Dream</v>
      </c>
      <c r="L59" t="str">
        <f t="shared" si="0"/>
        <v>Kaddys Dream</v>
      </c>
      <c r="M59" t="str">
        <f t="shared" si="0"/>
        <v>Agent Memphis (IRE)</v>
      </c>
      <c r="N59" t="str">
        <f t="shared" si="1"/>
        <v>Kaddys Dream</v>
      </c>
      <c r="O59" t="str">
        <f t="shared" si="2"/>
        <v>Kaddys Dream</v>
      </c>
      <c r="P59" t="str">
        <f t="shared" si="3"/>
        <v>Remember Me Well (IRE)</v>
      </c>
      <c r="Q59" t="str">
        <f t="shared" si="4"/>
        <v>Remember Me Well (IRE)</v>
      </c>
      <c r="R59" t="str">
        <f t="shared" si="5"/>
        <v>Gilly Grace</v>
      </c>
      <c r="S59" t="str">
        <f t="shared" si="6"/>
        <v>Kaddys Dream</v>
      </c>
      <c r="V59">
        <f t="shared" si="7"/>
        <v>61</v>
      </c>
      <c r="W59">
        <f t="shared" si="8"/>
        <v>-30</v>
      </c>
      <c r="X59">
        <f t="shared" si="9"/>
        <v>-30</v>
      </c>
      <c r="Y59">
        <f t="shared" si="10"/>
        <v>12</v>
      </c>
      <c r="Z59">
        <f t="shared" si="10"/>
        <v>8</v>
      </c>
      <c r="AA59">
        <f t="shared" si="10"/>
        <v>11</v>
      </c>
      <c r="AB59">
        <f t="shared" si="11"/>
        <v>8</v>
      </c>
      <c r="AC59">
        <f t="shared" si="12"/>
        <v>5</v>
      </c>
      <c r="AD59">
        <f t="shared" si="13"/>
        <v>8</v>
      </c>
      <c r="AE59">
        <f t="shared" si="14"/>
        <v>3</v>
      </c>
      <c r="AF59">
        <f t="shared" si="14"/>
        <v>6</v>
      </c>
    </row>
    <row r="60" spans="1:33" hidden="1" outlineLevel="1">
      <c r="A60" t="s">
        <v>26</v>
      </c>
      <c r="B60" t="str">
        <f>INDEX(A$2:A$20,MATCH(C60,Y$2:Y$20,0))</f>
        <v>Shadows Girl</v>
      </c>
      <c r="C60">
        <f>LARGE(Y$2:Y$20, D60)</f>
        <v>4.2050000000000001</v>
      </c>
      <c r="D60">
        <v>1</v>
      </c>
      <c r="E60">
        <f>LARGE(Y$2:Y$20, F60)</f>
        <v>3.9169</v>
      </c>
      <c r="F60">
        <v>2</v>
      </c>
      <c r="G60">
        <f t="shared" si="16"/>
        <v>6.8513674197384078E-2</v>
      </c>
      <c r="H60">
        <f t="shared" si="17"/>
        <v>14</v>
      </c>
      <c r="J60">
        <v>9</v>
      </c>
      <c r="K60" t="str">
        <f t="shared" si="0"/>
        <v>Gilly Grace</v>
      </c>
      <c r="L60" t="str">
        <f t="shared" si="0"/>
        <v>Rule The Ocean (IRE)</v>
      </c>
      <c r="M60" t="str">
        <f t="shared" si="0"/>
        <v>Shadows Girl</v>
      </c>
      <c r="N60" t="str">
        <f t="shared" si="1"/>
        <v>Shadows Girl</v>
      </c>
      <c r="O60" t="str">
        <f t="shared" si="2"/>
        <v>Stop Talking (IRE)</v>
      </c>
      <c r="P60" t="str">
        <f t="shared" si="3"/>
        <v>Stop Talking (IRE)</v>
      </c>
      <c r="Q60" t="str">
        <f t="shared" si="4"/>
        <v>Stop Talking (IRE)</v>
      </c>
      <c r="R60" t="str">
        <f t="shared" si="5"/>
        <v>Just For Tara</v>
      </c>
      <c r="S60" t="str">
        <f t="shared" si="6"/>
        <v>Skylark Lady (IRE)</v>
      </c>
      <c r="V60">
        <f t="shared" si="7"/>
        <v>56</v>
      </c>
      <c r="W60">
        <f t="shared" si="8"/>
        <v>-26</v>
      </c>
      <c r="X60">
        <f t="shared" si="9"/>
        <v>-26</v>
      </c>
      <c r="Y60">
        <f t="shared" si="10"/>
        <v>6</v>
      </c>
      <c r="Z60">
        <f t="shared" si="10"/>
        <v>11</v>
      </c>
      <c r="AA60">
        <f t="shared" si="10"/>
        <v>2</v>
      </c>
      <c r="AB60">
        <f t="shared" si="11"/>
        <v>6</v>
      </c>
      <c r="AC60">
        <f t="shared" si="12"/>
        <v>4</v>
      </c>
      <c r="AD60">
        <f t="shared" si="13"/>
        <v>2</v>
      </c>
      <c r="AE60">
        <f t="shared" si="14"/>
        <v>10</v>
      </c>
      <c r="AF60">
        <f t="shared" si="14"/>
        <v>15</v>
      </c>
    </row>
    <row r="61" spans="1:33" hidden="1" outlineLevel="1">
      <c r="A61" t="s">
        <v>47</v>
      </c>
      <c r="B61" t="str">
        <f>INDEX(A$2:A$20,MATCH(C61,AD$2:AD$20,0))</f>
        <v>Skylark Lady (IRE)</v>
      </c>
      <c r="C61">
        <f>LARGE(AD$2:AD$20, D61)</f>
        <v>23.6602</v>
      </c>
      <c r="D61">
        <v>1</v>
      </c>
      <c r="E61">
        <f>LARGE(AD$2:AD$20, F61)</f>
        <v>22.444400000000002</v>
      </c>
      <c r="F61">
        <v>2</v>
      </c>
      <c r="G61">
        <f t="shared" si="16"/>
        <v>5.1385871632530493E-2</v>
      </c>
      <c r="H61">
        <f t="shared" si="17"/>
        <v>50</v>
      </c>
      <c r="J61">
        <v>10</v>
      </c>
      <c r="K61" t="str">
        <f t="shared" si="0"/>
        <v>Skylark Lady (IRE)</v>
      </c>
      <c r="L61" t="str">
        <f t="shared" si="0"/>
        <v>Remember Me Well (IRE)</v>
      </c>
      <c r="M61" t="str">
        <f t="shared" si="0"/>
        <v>Remember Me Well (IRE)</v>
      </c>
      <c r="N61" t="str">
        <f t="shared" si="1"/>
        <v>Skylark Lady (IRE)</v>
      </c>
      <c r="O61" t="str">
        <f t="shared" si="2"/>
        <v>Rule The Ocean (IRE)</v>
      </c>
      <c r="P61" t="str">
        <f t="shared" si="3"/>
        <v>Angel Of The North (IRE)</v>
      </c>
      <c r="Q61" t="str">
        <f t="shared" si="4"/>
        <v>Angel Of The North (IRE)</v>
      </c>
      <c r="R61" t="str">
        <f t="shared" si="5"/>
        <v>Kaddys Dream</v>
      </c>
      <c r="S61" t="str">
        <f t="shared" si="6"/>
        <v>Remember Me Well (IRE)</v>
      </c>
      <c r="V61">
        <f t="shared" si="7"/>
        <v>57</v>
      </c>
      <c r="W61">
        <f t="shared" si="8"/>
        <v>-19</v>
      </c>
      <c r="X61">
        <f>IF(ISNA(W61),"",W61)</f>
        <v>-19</v>
      </c>
      <c r="Y61">
        <f t="shared" si="10"/>
        <v>4</v>
      </c>
      <c r="Z61">
        <f t="shared" si="10"/>
        <v>6</v>
      </c>
      <c r="AA61">
        <f t="shared" si="10"/>
        <v>6</v>
      </c>
      <c r="AB61">
        <f t="shared" si="11"/>
        <v>13</v>
      </c>
      <c r="AC61">
        <f t="shared" si="12"/>
        <v>8</v>
      </c>
      <c r="AD61">
        <f t="shared" si="13"/>
        <v>5</v>
      </c>
      <c r="AE61">
        <f t="shared" si="14"/>
        <v>11</v>
      </c>
      <c r="AF61">
        <f t="shared" si="14"/>
        <v>4</v>
      </c>
    </row>
    <row r="62" spans="1:33" hidden="1" outlineLevel="1">
      <c r="A62" t="s">
        <v>116</v>
      </c>
      <c r="B62" t="str">
        <f>IF(OR(D2="5f ", D2="6f ", D2="7f ", D2="1m "), B57, IF(J2="2yo", B59, B53))</f>
        <v>Kalarika (IRE)</v>
      </c>
      <c r="J62">
        <v>11</v>
      </c>
      <c r="K62" t="str">
        <f t="shared" si="0"/>
        <v>Dont Call Me Doris</v>
      </c>
      <c r="L62" t="str">
        <f t="shared" si="0"/>
        <v>Dont Call Me Doris</v>
      </c>
      <c r="M62" t="str">
        <f t="shared" si="0"/>
        <v>Gilly Grace</v>
      </c>
      <c r="N62" t="str">
        <f t="shared" si="1"/>
        <v>Kalarika (IRE)</v>
      </c>
      <c r="O62" t="str">
        <f t="shared" si="2"/>
        <v>Remember Me Well (IRE)</v>
      </c>
      <c r="P62" t="str">
        <f t="shared" si="3"/>
        <v>Kaddys Dream</v>
      </c>
      <c r="Q62" t="str">
        <f t="shared" si="4"/>
        <v>Kaddys Dream</v>
      </c>
      <c r="R62" t="str">
        <f t="shared" si="5"/>
        <v>Dont Call Me Doris</v>
      </c>
      <c r="S62" t="str">
        <f t="shared" si="6"/>
        <v>Rule The Ocean (IRE)</v>
      </c>
      <c r="V62">
        <f t="shared" si="7"/>
        <v>49</v>
      </c>
      <c r="W62">
        <f t="shared" si="8"/>
        <v>-25</v>
      </c>
      <c r="X62">
        <f t="shared" ref="X62:X80" si="18">IF(ISNA(W62),"",W62)</f>
        <v>-25</v>
      </c>
      <c r="Y62">
        <f t="shared" si="10"/>
        <v>1</v>
      </c>
      <c r="Z62">
        <f t="shared" si="10"/>
        <v>7</v>
      </c>
      <c r="AA62">
        <f t="shared" si="10"/>
        <v>10</v>
      </c>
      <c r="AB62">
        <f t="shared" si="11"/>
        <v>3</v>
      </c>
      <c r="AC62">
        <f t="shared" si="12"/>
        <v>3</v>
      </c>
      <c r="AD62">
        <f t="shared" si="13"/>
        <v>6</v>
      </c>
      <c r="AE62">
        <f t="shared" si="14"/>
        <v>9</v>
      </c>
      <c r="AF62">
        <f t="shared" si="14"/>
        <v>10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Skylark Lady (IRE)</v>
      </c>
      <c r="C63" t="str">
        <f>IF(G68="Handicap", INDEX(B53:B55,(MATCH(LARGE(D53:D55,3),D53:D55,0))))</f>
        <v>Angel Of The North (IRE)</v>
      </c>
      <c r="D63" t="str">
        <f>IF(G68="Handicap", INDEX(B53:B55,(MATCH(LARGE(E53:E55,1),E53:E55,0))))</f>
        <v>Kalarika (IRE)</v>
      </c>
      <c r="G63" t="s">
        <v>68</v>
      </c>
      <c r="H63">
        <f>COUNTIF(A2:A30, "*")</f>
        <v>15</v>
      </c>
      <c r="J63">
        <v>12</v>
      </c>
      <c r="K63" t="str">
        <f t="shared" si="0"/>
        <v>Remember Me Well (IRE)</v>
      </c>
      <c r="L63" t="str">
        <f t="shared" si="0"/>
        <v>Chilli Romance (IRE)</v>
      </c>
      <c r="M63" t="str">
        <f t="shared" si="0"/>
        <v>Kalarika (IRE)</v>
      </c>
      <c r="N63" t="str">
        <f t="shared" si="1"/>
        <v>Passing Dream</v>
      </c>
      <c r="O63" t="str">
        <f t="shared" si="2"/>
        <v>Just For Tara</v>
      </c>
      <c r="P63" t="str">
        <f t="shared" si="3"/>
        <v>Skylark Lady (IRE)</v>
      </c>
      <c r="Q63" t="str">
        <f t="shared" si="4"/>
        <v>Skylark Lady (IRE)</v>
      </c>
      <c r="R63" t="str">
        <f t="shared" si="5"/>
        <v>Remember Me Well (IRE)</v>
      </c>
      <c r="S63" t="str">
        <f t="shared" si="6"/>
        <v>No No Jolie (FR)</v>
      </c>
      <c r="V63">
        <f t="shared" si="7"/>
        <v>72</v>
      </c>
      <c r="W63">
        <f t="shared" si="8"/>
        <v>-25</v>
      </c>
      <c r="X63">
        <f t="shared" si="18"/>
        <v>-25</v>
      </c>
      <c r="Y63">
        <f t="shared" si="10"/>
        <v>10</v>
      </c>
      <c r="Z63">
        <f t="shared" si="10"/>
        <v>3</v>
      </c>
      <c r="AA63">
        <f t="shared" si="10"/>
        <v>1</v>
      </c>
      <c r="AB63">
        <f t="shared" si="11"/>
        <v>15</v>
      </c>
      <c r="AC63">
        <f t="shared" si="12"/>
        <v>12</v>
      </c>
      <c r="AD63">
        <f t="shared" si="13"/>
        <v>14</v>
      </c>
      <c r="AE63">
        <f t="shared" si="14"/>
        <v>15</v>
      </c>
      <c r="AF63">
        <f t="shared" si="14"/>
        <v>2</v>
      </c>
    </row>
    <row r="64" spans="1:33" hidden="1" outlineLevel="1">
      <c r="A64" t="s">
        <v>48</v>
      </c>
      <c r="B64" t="str">
        <f>INDEX(B53:B63,MODE(MATCH(B53:B63,B53:B63,0)))</f>
        <v>Kalarika (IRE)</v>
      </c>
      <c r="C64">
        <f>INDEX(AF$2:AF$20,MATCH(B64,A$2:A$20,0))</f>
        <v>3.5</v>
      </c>
      <c r="D64">
        <v>1</v>
      </c>
      <c r="E64">
        <f>SUMIF(B53:B61, B64, G53:G61)</f>
        <v>9.5462307843837066E-2</v>
      </c>
      <c r="F64">
        <v>0</v>
      </c>
      <c r="G64" t="str">
        <f>K2</f>
        <v>myracing.com For Chepstow Tips Mares Handicap Hurdle</v>
      </c>
      <c r="J64">
        <v>13</v>
      </c>
      <c r="K64" t="str">
        <f t="shared" si="0"/>
        <v>Shadows Girl</v>
      </c>
      <c r="L64" t="str">
        <f t="shared" si="0"/>
        <v>No No Jolie (FR)</v>
      </c>
      <c r="M64" t="str">
        <f t="shared" si="0"/>
        <v>Dont Call Me Doris</v>
      </c>
      <c r="N64" t="str">
        <f t="shared" si="1"/>
        <v>Rule The Ocean (IRE)</v>
      </c>
      <c r="O64" t="str">
        <f t="shared" si="2"/>
        <v>Gilly Grace</v>
      </c>
      <c r="P64" t="str">
        <f t="shared" si="3"/>
        <v>Rule The Ocean (IRE)</v>
      </c>
      <c r="Q64" t="str">
        <f t="shared" si="4"/>
        <v>Rule The Ocean (IRE)</v>
      </c>
      <c r="R64" t="str">
        <f t="shared" si="5"/>
        <v>Stop Talking (IRE)</v>
      </c>
      <c r="S64" t="str">
        <f t="shared" si="6"/>
        <v>Gilly Grace</v>
      </c>
      <c r="V64">
        <f t="shared" si="7"/>
        <v>45</v>
      </c>
      <c r="W64">
        <f t="shared" si="8"/>
        <v>-29</v>
      </c>
      <c r="X64">
        <f t="shared" si="18"/>
        <v>-29</v>
      </c>
      <c r="Y64">
        <f t="shared" si="10"/>
        <v>7</v>
      </c>
      <c r="Z64">
        <f t="shared" si="10"/>
        <v>1</v>
      </c>
      <c r="AA64">
        <f t="shared" si="10"/>
        <v>5</v>
      </c>
      <c r="AB64">
        <f t="shared" si="11"/>
        <v>9</v>
      </c>
      <c r="AC64">
        <f t="shared" si="12"/>
        <v>10</v>
      </c>
      <c r="AD64">
        <f t="shared" si="13"/>
        <v>3</v>
      </c>
      <c r="AE64">
        <f t="shared" si="14"/>
        <v>2</v>
      </c>
      <c r="AF64">
        <f t="shared" si="14"/>
        <v>8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2m </v>
      </c>
      <c r="H65">
        <f>LARGE(G58:G60, 1)</f>
        <v>0.13616218995617155</v>
      </c>
      <c r="J65">
        <v>14</v>
      </c>
      <c r="K65" t="str">
        <f t="shared" si="0"/>
        <v>Agent Memphis (IRE)</v>
      </c>
      <c r="L65" t="str">
        <f t="shared" si="0"/>
        <v>Agent Memphis (IRE)</v>
      </c>
      <c r="M65" t="str">
        <f t="shared" si="0"/>
        <v>Skylark Lady (IRE)</v>
      </c>
      <c r="N65" t="str">
        <f t="shared" si="1"/>
        <v>Dont Call Me Doris</v>
      </c>
      <c r="O65" t="str">
        <f t="shared" si="2"/>
        <v>Skylark Lady (IRE)</v>
      </c>
      <c r="P65" t="str">
        <f t="shared" si="3"/>
        <v>Chilli Romance (IRE)</v>
      </c>
      <c r="Q65" t="str">
        <f t="shared" si="4"/>
        <v>Chilli Romance (IRE)</v>
      </c>
      <c r="R65" t="str">
        <f t="shared" si="5"/>
        <v>No No Jolie (FR)</v>
      </c>
      <c r="S65" t="str">
        <f t="shared" si="6"/>
        <v>Dont Call Me Doris</v>
      </c>
      <c r="V65">
        <f t="shared" si="7"/>
        <v>24</v>
      </c>
      <c r="W65">
        <f t="shared" si="8"/>
        <v>-50</v>
      </c>
      <c r="X65">
        <f t="shared" si="18"/>
        <v>-50</v>
      </c>
      <c r="Y65">
        <f t="shared" si="10"/>
        <v>5</v>
      </c>
      <c r="Z65">
        <f t="shared" si="10"/>
        <v>5</v>
      </c>
      <c r="AA65">
        <f t="shared" si="10"/>
        <v>3</v>
      </c>
      <c r="AB65">
        <f t="shared" si="11"/>
        <v>2</v>
      </c>
      <c r="AC65">
        <f t="shared" si="12"/>
        <v>1</v>
      </c>
      <c r="AD65">
        <f t="shared" si="13"/>
        <v>1</v>
      </c>
      <c r="AE65">
        <f t="shared" si="14"/>
        <v>2</v>
      </c>
      <c r="AF65">
        <f t="shared" si="14"/>
        <v>5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3119</v>
      </c>
      <c r="H66">
        <f ca="1">LARGE(F53:F55, 1)</f>
        <v>0.10822985613478467</v>
      </c>
      <c r="J66">
        <v>15</v>
      </c>
      <c r="K66" t="str">
        <f t="shared" si="0"/>
        <v>Rule The Ocean (IRE)</v>
      </c>
      <c r="L66" t="str">
        <f t="shared" si="0"/>
        <v>Gilly Grace</v>
      </c>
      <c r="M66" t="str">
        <f t="shared" si="0"/>
        <v>No No Jolie (FR)</v>
      </c>
      <c r="N66" t="str">
        <f t="shared" si="1"/>
        <v>Agent Memphis (IRE)</v>
      </c>
      <c r="O66" t="str">
        <f t="shared" si="2"/>
        <v>Dont Call Me Doris</v>
      </c>
      <c r="P66" t="str">
        <f t="shared" si="3"/>
        <v>Dont Call Me Doris</v>
      </c>
      <c r="Q66" t="str">
        <f t="shared" si="4"/>
        <v>Dont Call Me Doris</v>
      </c>
      <c r="R66" t="str">
        <f t="shared" si="5"/>
        <v>Agent Memphis (IRE)</v>
      </c>
      <c r="S66" t="str">
        <f t="shared" si="6"/>
        <v>Agent Memphis (IRE)</v>
      </c>
      <c r="V66">
        <f t="shared" si="7"/>
        <v>50</v>
      </c>
      <c r="W66">
        <f t="shared" si="8"/>
        <v>-50</v>
      </c>
      <c r="X66">
        <f t="shared" si="18"/>
        <v>-50</v>
      </c>
      <c r="Y66">
        <f t="shared" si="10"/>
        <v>2</v>
      </c>
      <c r="Z66">
        <f t="shared" si="10"/>
        <v>2</v>
      </c>
      <c r="AA66">
        <f t="shared" si="10"/>
        <v>8</v>
      </c>
      <c r="AB66">
        <f t="shared" si="11"/>
        <v>1</v>
      </c>
      <c r="AC66">
        <f t="shared" si="12"/>
        <v>14</v>
      </c>
      <c r="AD66">
        <f t="shared" si="13"/>
        <v>15</v>
      </c>
      <c r="AE66">
        <f t="shared" si="14"/>
        <v>7</v>
      </c>
      <c r="AF66">
        <f t="shared" si="14"/>
        <v>1</v>
      </c>
    </row>
    <row r="67" spans="1:32" hidden="1" outlineLevel="1">
      <c r="A67" t="s">
        <v>67</v>
      </c>
      <c r="B67" t="str">
        <f ca="1">H67</f>
        <v>Stop Talking (IRE)</v>
      </c>
      <c r="F67">
        <f>IF(H63&lt;11, F66+1, F66)</f>
        <v>0</v>
      </c>
      <c r="G67" t="str">
        <f>G2</f>
        <v>Good</v>
      </c>
      <c r="H67" t="str">
        <f ca="1">INDEX(B53:B55,MATCH(H66,F53:F55,0))</f>
        <v>Stop Talking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1</v>
      </c>
      <c r="AC67" t="e">
        <f t="shared" si="12"/>
        <v>#N/A</v>
      </c>
      <c r="AD67">
        <f t="shared" si="13"/>
        <v>1</v>
      </c>
      <c r="AE67">
        <f t="shared" si="14"/>
        <v>2</v>
      </c>
      <c r="AF67">
        <f t="shared" si="14"/>
        <v>1</v>
      </c>
    </row>
    <row r="68" spans="1:32" hidden="1" outlineLevel="1">
      <c r="A68" t="str">
        <f ca="1">INDEX(B62:B67,MODE(MATCH(B62:B67,B62:B67,0)))</f>
        <v>Kalarika (IRE)</v>
      </c>
      <c r="B68" t="str">
        <f ca="1">IF(ISNA(A68), B56, A68)</f>
        <v>Kalarika (IRE)</v>
      </c>
      <c r="C68">
        <f ca="1">INDEX(AF$2:AF$20,MATCH(B68,A$2:A$20,0))</f>
        <v>3.5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1</v>
      </c>
      <c r="AC68" t="e">
        <f t="shared" si="12"/>
        <v>#N/A</v>
      </c>
      <c r="AD68">
        <f t="shared" si="13"/>
        <v>1</v>
      </c>
      <c r="AE68">
        <f t="shared" si="14"/>
        <v>2</v>
      </c>
      <c r="AF68">
        <f t="shared" si="14"/>
        <v>1</v>
      </c>
    </row>
    <row r="69" spans="1:32" hidden="1" outlineLevel="1">
      <c r="A69" t="s">
        <v>51</v>
      </c>
      <c r="B69" t="str">
        <f ca="1">IF(OR(ISNA(B68), B68="no selection"), B64, B68)</f>
        <v>Kalarika (IRE)</v>
      </c>
      <c r="C69">
        <f ca="1">INDEX(AF$2:AF$20,MATCH(B69,A$2:A$20,0))</f>
        <v>3.5</v>
      </c>
      <c r="D69">
        <v>1</v>
      </c>
      <c r="F69">
        <f ca="1">IF(E70&gt;1, F68+1, F68)</f>
        <v>0</v>
      </c>
      <c r="G69">
        <f ca="1">IF(G66&lt;5000, F70-1, F70)</f>
        <v>-1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1</v>
      </c>
      <c r="AC69" t="e">
        <f t="shared" si="12"/>
        <v>#N/A</v>
      </c>
      <c r="AD69">
        <f t="shared" si="13"/>
        <v>1</v>
      </c>
      <c r="AE69">
        <f t="shared" si="14"/>
        <v>2</v>
      </c>
      <c r="AF69">
        <f t="shared" si="14"/>
        <v>1</v>
      </c>
    </row>
    <row r="70" spans="1:32" hidden="1" outlineLevel="1">
      <c r="A70" t="s">
        <v>62</v>
      </c>
      <c r="B70" t="str">
        <f ca="1">IF(B69=FALSE, B53, B69)</f>
        <v>Kalarika (IRE)</v>
      </c>
      <c r="C70">
        <f ca="1">INDEX(AF$2:AF$20,MATCH(B70,A$2:A$20,0))</f>
        <v>3.5</v>
      </c>
      <c r="D70">
        <v>1</v>
      </c>
      <c r="E70">
        <f ca="1">SUMIF(B53:B61, B70, G53:G61)</f>
        <v>9.5462307843837066E-2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1</v>
      </c>
      <c r="AC70" t="e">
        <f t="shared" si="12"/>
        <v>#N/A</v>
      </c>
      <c r="AD70">
        <f t="shared" si="13"/>
        <v>1</v>
      </c>
      <c r="AE70">
        <f t="shared" si="14"/>
        <v>2</v>
      </c>
      <c r="AF70">
        <f t="shared" si="14"/>
        <v>1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1</v>
      </c>
      <c r="AC71" t="e">
        <f t="shared" si="12"/>
        <v>#N/A</v>
      </c>
      <c r="AD71">
        <f t="shared" si="13"/>
        <v>1</v>
      </c>
      <c r="AE71">
        <f t="shared" si="14"/>
        <v>2</v>
      </c>
      <c r="AF71">
        <f t="shared" si="14"/>
        <v>1</v>
      </c>
    </row>
    <row r="72" spans="1:32" hidden="1" outlineLevel="1">
      <c r="A72" t="s">
        <v>98</v>
      </c>
      <c r="B72" t="str">
        <f>B53</f>
        <v>Kalarika (IRE)</v>
      </c>
      <c r="C72">
        <f>C53</f>
        <v>202.55009999999999</v>
      </c>
      <c r="D72">
        <f>(1/C72)*(C72-C73)</f>
        <v>9.5462307843837066E-2</v>
      </c>
      <c r="E72">
        <f>H53</f>
        <v>3.5</v>
      </c>
      <c r="F72">
        <f>(E72*10)-10</f>
        <v>25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1</v>
      </c>
      <c r="AC72" t="e">
        <f t="shared" si="12"/>
        <v>#N/A</v>
      </c>
      <c r="AD72">
        <f t="shared" si="13"/>
        <v>1</v>
      </c>
      <c r="AE72">
        <f t="shared" si="14"/>
        <v>2</v>
      </c>
      <c r="AF72">
        <f t="shared" si="14"/>
        <v>1</v>
      </c>
    </row>
    <row r="73" spans="1:32" hidden="1" outlineLevel="1">
      <c r="A73" t="s">
        <v>99</v>
      </c>
      <c r="B73" t="str">
        <f t="shared" ref="B73:C74" si="19">B54</f>
        <v>Stop Talking (IRE)</v>
      </c>
      <c r="C73">
        <f t="shared" si="19"/>
        <v>183.21420000000001</v>
      </c>
      <c r="D73">
        <f>(1/C73)*(C73-C74)</f>
        <v>4.425202849997445E-2</v>
      </c>
      <c r="E73">
        <f t="shared" ref="E73:E74" si="20">H54</f>
        <v>10</v>
      </c>
      <c r="F73">
        <f>(E73*10)-10</f>
        <v>90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1</v>
      </c>
      <c r="AC73" t="e">
        <f t="shared" si="12"/>
        <v>#N/A</v>
      </c>
      <c r="AD73">
        <f t="shared" si="13"/>
        <v>1</v>
      </c>
      <c r="AE73">
        <f t="shared" si="14"/>
        <v>2</v>
      </c>
      <c r="AF73">
        <f t="shared" si="14"/>
        <v>1</v>
      </c>
    </row>
    <row r="74" spans="1:32" hidden="1" outlineLevel="1">
      <c r="A74" t="s">
        <v>100</v>
      </c>
      <c r="B74" t="str">
        <f t="shared" si="19"/>
        <v>Angel Of The North (IRE)</v>
      </c>
      <c r="C74">
        <f t="shared" si="19"/>
        <v>175.10659999999999</v>
      </c>
      <c r="E74">
        <f t="shared" si="20"/>
        <v>3.33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1</v>
      </c>
      <c r="AC74" t="e">
        <f t="shared" si="12"/>
        <v>#N/A</v>
      </c>
      <c r="AD74">
        <f t="shared" si="13"/>
        <v>1</v>
      </c>
      <c r="AE74">
        <f t="shared" si="14"/>
        <v>2</v>
      </c>
      <c r="AF74">
        <f t="shared" si="14"/>
        <v>1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1</v>
      </c>
      <c r="AC75" t="e">
        <f t="shared" si="12"/>
        <v>#N/A</v>
      </c>
      <c r="AD75">
        <f t="shared" si="13"/>
        <v>1</v>
      </c>
      <c r="AE75">
        <f t="shared" si="14"/>
        <v>2</v>
      </c>
      <c r="AF75">
        <f t="shared" si="14"/>
        <v>1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1</v>
      </c>
      <c r="AC76" t="e">
        <f t="shared" si="12"/>
        <v>#N/A</v>
      </c>
      <c r="AD76">
        <f t="shared" si="13"/>
        <v>1</v>
      </c>
      <c r="AE76">
        <f t="shared" si="14"/>
        <v>2</v>
      </c>
      <c r="AF76">
        <f t="shared" si="14"/>
        <v>1</v>
      </c>
    </row>
    <row r="77" spans="1:32" hidden="1" outlineLevel="1">
      <c r="A77" t="s">
        <v>105</v>
      </c>
      <c r="B77">
        <f>SMALL(AF2:AF50, 1)</f>
        <v>3.33</v>
      </c>
      <c r="C77">
        <f>SMALL(AF2:AF50, 1)</f>
        <v>3.33</v>
      </c>
      <c r="D77" t="str">
        <f>IF(G77&lt;=3, "YES", "NO")</f>
        <v>NO</v>
      </c>
      <c r="E77">
        <f>IF(C77=0,SMALL(AF2:AF49,2), C77)</f>
        <v>3.33</v>
      </c>
      <c r="F77">
        <f>IF(E77=0, SMALL(AF2:AF49, 3), E77)</f>
        <v>3.33</v>
      </c>
      <c r="G77">
        <f>IF(F77=0, SMALL(AF2:AF49, 4), F77)</f>
        <v>3.33</v>
      </c>
      <c r="H77" t="str">
        <f>INDEX(A2:A50, MATCH(G77, AF2:AF50, 0))</f>
        <v>Angel Of The North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1</v>
      </c>
      <c r="AC77" t="e">
        <f t="shared" si="12"/>
        <v>#N/A</v>
      </c>
      <c r="AD77">
        <f t="shared" si="13"/>
        <v>1</v>
      </c>
      <c r="AE77">
        <f t="shared" si="14"/>
        <v>2</v>
      </c>
      <c r="AF77">
        <f t="shared" si="14"/>
        <v>1</v>
      </c>
    </row>
    <row r="78" spans="1:32" hidden="1" outlineLevel="1">
      <c r="A78" t="s">
        <v>106</v>
      </c>
      <c r="B78">
        <f>INDEX(AE2:AE50, MATCH(H77, A2:A50, 0))</f>
        <v>175.10659999999999</v>
      </c>
      <c r="C78">
        <f>(B79-B78)+0.01</f>
        <v>27.453500000000002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1</v>
      </c>
      <c r="AC78" t="e">
        <f t="shared" si="12"/>
        <v>#N/A</v>
      </c>
      <c r="AD78">
        <f t="shared" si="13"/>
        <v>1</v>
      </c>
      <c r="AE78">
        <f t="shared" si="14"/>
        <v>2</v>
      </c>
      <c r="AF78">
        <f t="shared" si="14"/>
        <v>1</v>
      </c>
    </row>
    <row r="79" spans="1:32" hidden="1" outlineLevel="1">
      <c r="A79" t="s">
        <v>107</v>
      </c>
      <c r="B79">
        <f>LARGE(AE2:AE50, 1)</f>
        <v>202.55009999999999</v>
      </c>
      <c r="C79">
        <f>C78/B79</f>
        <v>0.13553930607785433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Angel Of The North (IRE) is highly rated.</v>
      </c>
      <c r="H79" t="str">
        <f>INDEX(A2:A50, MATCH(B79, AE2:AE50, 0))</f>
        <v>Kalarika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1</v>
      </c>
      <c r="AC79" t="e">
        <f t="shared" si="12"/>
        <v>#N/A</v>
      </c>
      <c r="AD79">
        <f t="shared" si="13"/>
        <v>1</v>
      </c>
      <c r="AE79">
        <f t="shared" si="14"/>
        <v>2</v>
      </c>
      <c r="AF79">
        <f t="shared" si="14"/>
        <v>1</v>
      </c>
    </row>
    <row r="80" spans="1:32" hidden="1" outlineLevel="1">
      <c r="A80" t="s">
        <v>108</v>
      </c>
      <c r="B80">
        <f>INDEX(W2:W50,MATCH(H77,A2:A50,0))</f>
        <v>15.4407</v>
      </c>
      <c r="C80">
        <f>(B81-B80)+0.01</f>
        <v>4.9286000000000012</v>
      </c>
      <c r="D80" t="str">
        <f>D2</f>
        <v xml:space="preserve">2m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1</v>
      </c>
      <c r="AC80" t="e">
        <f t="shared" si="12"/>
        <v>#N/A</v>
      </c>
      <c r="AD80">
        <f t="shared" si="13"/>
        <v>1</v>
      </c>
      <c r="AE80">
        <f t="shared" si="14"/>
        <v>2</v>
      </c>
      <c r="AF80">
        <f t="shared" si="14"/>
        <v>1</v>
      </c>
    </row>
    <row r="81" spans="1:19" hidden="1" outlineLevel="1">
      <c r="A81" t="s">
        <v>109</v>
      </c>
      <c r="B81">
        <f>LARGE(W2:W49, 1)</f>
        <v>20.359300000000001</v>
      </c>
      <c r="C81">
        <f>C80/B81</f>
        <v>0.24208101457319264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No No Jolie (FR)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Chepstow</v>
      </c>
    </row>
    <row r="82" spans="1:19" hidden="1" outlineLevel="1">
      <c r="A82" t="s">
        <v>110</v>
      </c>
      <c r="B82">
        <f>INDEX(M2:M49, MATCH(H77, A2:A49, 0))</f>
        <v>47.849899999999998</v>
      </c>
      <c r="C82">
        <f>(B83-B82)+0.01</f>
        <v>25.284099999999999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73.123999999999995</v>
      </c>
      <c r="C83">
        <f>C82/B83</f>
        <v>0.34577019856681801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Agent Memphis (IRE) is 34.58% ahead of the lay selection Angel Of The North (IRE). </v>
      </c>
      <c r="H83" t="str">
        <f>INDEX(A2:A50,MATCH(B83,INDEX(M2:M50,0)))</f>
        <v>Agent Memphis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2.1821000000000002</v>
      </c>
      <c r="C84">
        <f>(B85-B84)+0.01</f>
        <v>0.59889999999999977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2.7709999999999999</v>
      </c>
      <c r="C85">
        <f>C84/B85</f>
        <v>0.21613136051966791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No No Jolie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10.251099999999999</v>
      </c>
      <c r="C86">
        <f>(B87-B86)+0.01</f>
        <v>13.4191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23.6602</v>
      </c>
      <c r="C87">
        <f>C86/B87</f>
        <v>0.56715919561119521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Skylark Lady (IRE) is 56.72% ahead of Angel Of The North (IRE). </v>
      </c>
      <c r="H87" t="str">
        <f>INDEX(A2:A50, MATCH(B87, AD2:AD50, 0))</f>
        <v>Skylark Lady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1.5439000000000001</v>
      </c>
      <c r="C88">
        <f>B89-B88</f>
        <v>2.6611000000000002</v>
      </c>
      <c r="H88" t="str">
        <f>INDEX(X2:X50, MATCH(B88, Y2:Y50, 0))</f>
        <v xml:space="preserve">Andrews, Miss B 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4.2050000000000001</v>
      </c>
      <c r="C89">
        <f>C88/B89</f>
        <v>0.63284185493460177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Johnson, Richard is 63.28% ahead of Andrews, Miss B . </v>
      </c>
      <c r="H89" t="str">
        <f>INDEX(X2:X50, MATCH(B89, Y2:Y50, 0))</f>
        <v>Johnson, Richard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51.962000000000003</v>
      </c>
      <c r="C90">
        <f>(B91-B90)+0.01</f>
        <v>19.483500000000003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71.435500000000005</v>
      </c>
      <c r="C91">
        <f>(C90+0.01)/(B91+0.01)</f>
        <v>0.27284433589239354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Kalarika (IRE) outperformed Angel Of The North (IRE) significantly.</v>
      </c>
      <c r="H91" t="str">
        <f>INDEX(A2:A50, MATCH(B91, N2:N50, 0))</f>
        <v>Kalarika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4</v>
      </c>
      <c r="F92" t="str">
        <f>IF(E92=0, "", IF(E92=1, "*", IF(E92=2, "**", IF(E92=3, "***", IF(E92=4, "****", IF(E92&gt;4, "*****", ""))))))</f>
        <v>****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27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0.1111</v>
      </c>
    </row>
    <row r="96" spans="1:19" hidden="1" outlineLevel="1">
      <c r="A96" t="s">
        <v>70</v>
      </c>
      <c r="B96">
        <f>INDEX(Sheet1!H:H, MATCH($A$51, Sheet1!$A:$A,0))</f>
        <v>0.22220000000000001</v>
      </c>
      <c r="C96" t="b">
        <f>IF(AND($B$94&gt;15,B96&gt;0.25),B55)</f>
        <v>0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3.6999999999999998E-2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0.1852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0.14810000000000001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0.1852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0.1852</v>
      </c>
      <c r="C101" t="b">
        <f>IF(AND($B$94&gt;15,B101&gt;0.25),B60)</f>
        <v>0</v>
      </c>
      <c r="D101">
        <f t="shared" si="22"/>
        <v>3</v>
      </c>
      <c r="E101">
        <f t="shared" si="23"/>
        <v>4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3" width="17.5703125" bestFit="1" customWidth="1"/>
    <col min="4" max="5" width="12" bestFit="1" customWidth="1"/>
    <col min="6" max="6" width="17.5703125" bestFit="1" customWidth="1"/>
    <col min="7" max="7" width="97" bestFit="1" customWidth="1"/>
    <col min="8" max="8" width="17.5703125" bestFit="1" customWidth="1"/>
    <col min="9" max="9" width="10.140625" bestFit="1" customWidth="1"/>
    <col min="10" max="10" width="16.28515625" bestFit="1" customWidth="1"/>
    <col min="11" max="11" width="19.5703125" bestFit="1" customWidth="1"/>
    <col min="12" max="19" width="17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85546875" bestFit="1" customWidth="1"/>
    <col min="25" max="25" width="14.42578125" bestFit="1" customWidth="1"/>
    <col min="26" max="26" width="16.85546875" bestFit="1" customWidth="1"/>
    <col min="27" max="27" width="15" bestFit="1" customWidth="1"/>
    <col min="28" max="28" width="19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7.5703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450</v>
      </c>
      <c r="B2" s="1">
        <v>0.55902777777777779</v>
      </c>
      <c r="C2" t="s">
        <v>156</v>
      </c>
      <c r="D2" t="s">
        <v>448</v>
      </c>
      <c r="E2" t="s">
        <v>335</v>
      </c>
      <c r="F2">
        <v>6728</v>
      </c>
      <c r="G2" t="s">
        <v>231</v>
      </c>
      <c r="H2" t="s">
        <v>232</v>
      </c>
      <c r="I2" t="s">
        <v>5</v>
      </c>
      <c r="J2" t="s">
        <v>278</v>
      </c>
      <c r="K2" t="s">
        <v>449</v>
      </c>
      <c r="L2">
        <v>8</v>
      </c>
      <c r="M2">
        <v>123.849</v>
      </c>
      <c r="N2">
        <v>52.788499999999999</v>
      </c>
      <c r="O2">
        <v>33.8688</v>
      </c>
      <c r="P2">
        <v>11.308</v>
      </c>
      <c r="Q2">
        <v>7.1567999999999996</v>
      </c>
      <c r="R2">
        <v>4.6242999999999999</v>
      </c>
      <c r="S2">
        <v>4.4332000000000003</v>
      </c>
      <c r="T2">
        <v>3.5196000000000001</v>
      </c>
      <c r="U2">
        <v>1.498</v>
      </c>
      <c r="V2">
        <v>2.2637999999999998</v>
      </c>
      <c r="W2">
        <v>22.3536</v>
      </c>
      <c r="X2" t="s">
        <v>451</v>
      </c>
      <c r="Y2">
        <v>2.2418</v>
      </c>
      <c r="Z2" t="s">
        <v>452</v>
      </c>
      <c r="AA2">
        <v>3.8565999999999998</v>
      </c>
      <c r="AB2" t="s">
        <v>453</v>
      </c>
      <c r="AC2">
        <v>3.3121999999999998</v>
      </c>
      <c r="AD2">
        <v>40.119399999999999</v>
      </c>
      <c r="AE2" s="23">
        <v>317.19349999999997</v>
      </c>
      <c r="AF2">
        <v>5</v>
      </c>
      <c r="AG2">
        <v>87</v>
      </c>
    </row>
    <row r="3" spans="1:33">
      <c r="A3" t="s">
        <v>454</v>
      </c>
      <c r="B3" s="1">
        <v>0.55902777777777779</v>
      </c>
      <c r="C3" t="s">
        <v>156</v>
      </c>
      <c r="D3" t="s">
        <v>448</v>
      </c>
      <c r="E3" t="s">
        <v>335</v>
      </c>
      <c r="F3">
        <v>6728</v>
      </c>
      <c r="G3" t="s">
        <v>231</v>
      </c>
      <c r="H3" t="s">
        <v>232</v>
      </c>
      <c r="I3" t="s">
        <v>5</v>
      </c>
      <c r="J3" t="s">
        <v>278</v>
      </c>
      <c r="K3" t="s">
        <v>449</v>
      </c>
      <c r="L3">
        <v>8</v>
      </c>
      <c r="M3">
        <v>91.185000000000002</v>
      </c>
      <c r="N3">
        <v>79.424000000000007</v>
      </c>
      <c r="O3">
        <v>32.783999999999999</v>
      </c>
      <c r="P3">
        <v>12.1493</v>
      </c>
      <c r="Q3">
        <v>5.9516999999999998</v>
      </c>
      <c r="R3">
        <v>4.0949999999999998</v>
      </c>
      <c r="S3">
        <v>4.9042000000000003</v>
      </c>
      <c r="T3">
        <v>2.2993000000000001</v>
      </c>
      <c r="U3">
        <v>3.1002999999999998</v>
      </c>
      <c r="V3">
        <v>1.724</v>
      </c>
      <c r="W3">
        <v>21.972100000000001</v>
      </c>
      <c r="X3" t="s">
        <v>324</v>
      </c>
      <c r="Y3">
        <v>0.59389999999999998</v>
      </c>
      <c r="Z3" t="s">
        <v>296</v>
      </c>
      <c r="AA3">
        <v>1.6766000000000001</v>
      </c>
      <c r="AB3" t="s">
        <v>455</v>
      </c>
      <c r="AC3">
        <v>1.0682</v>
      </c>
      <c r="AD3">
        <v>17.168700000000001</v>
      </c>
      <c r="AE3">
        <v>280.09620000000001</v>
      </c>
      <c r="AF3">
        <v>2.5</v>
      </c>
      <c r="AG3">
        <v>86</v>
      </c>
    </row>
    <row r="4" spans="1:33">
      <c r="A4" t="s">
        <v>456</v>
      </c>
      <c r="B4" s="1">
        <v>0.55902777777777779</v>
      </c>
      <c r="C4" t="s">
        <v>156</v>
      </c>
      <c r="D4" t="s">
        <v>448</v>
      </c>
      <c r="E4" t="s">
        <v>335</v>
      </c>
      <c r="F4">
        <v>6728</v>
      </c>
      <c r="G4" t="s">
        <v>231</v>
      </c>
      <c r="H4" t="s">
        <v>232</v>
      </c>
      <c r="I4" t="s">
        <v>5</v>
      </c>
      <c r="J4" t="s">
        <v>278</v>
      </c>
      <c r="K4" t="s">
        <v>449</v>
      </c>
      <c r="L4">
        <v>5</v>
      </c>
      <c r="M4">
        <v>104.1</v>
      </c>
      <c r="N4">
        <v>62.7973</v>
      </c>
      <c r="O4">
        <v>16.8232</v>
      </c>
      <c r="P4">
        <v>7.5857000000000001</v>
      </c>
      <c r="Q4">
        <v>4.4291</v>
      </c>
      <c r="R4">
        <v>3.8060999999999998</v>
      </c>
      <c r="S4">
        <v>2.6686999999999999</v>
      </c>
      <c r="T4">
        <v>1.3246</v>
      </c>
      <c r="U4">
        <v>1.4893000000000001</v>
      </c>
      <c r="V4">
        <v>1.8207</v>
      </c>
      <c r="W4">
        <v>18.813600000000001</v>
      </c>
      <c r="X4" t="s">
        <v>457</v>
      </c>
      <c r="Y4">
        <v>2.3980000000000001</v>
      </c>
      <c r="Z4" t="s">
        <v>458</v>
      </c>
      <c r="AA4">
        <v>2.2841</v>
      </c>
      <c r="AB4" t="s">
        <v>459</v>
      </c>
      <c r="AC4">
        <v>3.4373</v>
      </c>
      <c r="AD4">
        <v>40.114199999999997</v>
      </c>
      <c r="AE4">
        <v>273.89190000000002</v>
      </c>
      <c r="AF4">
        <v>2</v>
      </c>
      <c r="AG4">
        <v>73</v>
      </c>
    </row>
    <row r="5" spans="1:33">
      <c r="A5" t="s">
        <v>460</v>
      </c>
      <c r="B5" s="1">
        <v>0.55902777777777779</v>
      </c>
      <c r="C5" t="s">
        <v>156</v>
      </c>
      <c r="D5" t="s">
        <v>448</v>
      </c>
      <c r="E5" t="s">
        <v>335</v>
      </c>
      <c r="F5">
        <v>6728</v>
      </c>
      <c r="G5" t="s">
        <v>231</v>
      </c>
      <c r="H5" t="s">
        <v>232</v>
      </c>
      <c r="I5" t="s">
        <v>5</v>
      </c>
      <c r="J5" t="s">
        <v>278</v>
      </c>
      <c r="K5" t="s">
        <v>449</v>
      </c>
      <c r="L5">
        <v>4</v>
      </c>
      <c r="M5">
        <v>66.459999999999994</v>
      </c>
      <c r="N5">
        <v>66.635999999999996</v>
      </c>
      <c r="O5">
        <v>21.955100000000002</v>
      </c>
      <c r="P5">
        <v>10.4064</v>
      </c>
      <c r="Q5">
        <v>7.7556000000000003</v>
      </c>
      <c r="R5">
        <v>3.9859</v>
      </c>
      <c r="S5">
        <v>3.5146999999999999</v>
      </c>
      <c r="T5">
        <v>1.6365000000000001</v>
      </c>
      <c r="U5">
        <v>1.1865000000000001</v>
      </c>
      <c r="V5">
        <v>1.383</v>
      </c>
      <c r="W5">
        <v>12.1557</v>
      </c>
      <c r="X5" t="s">
        <v>242</v>
      </c>
      <c r="Y5">
        <v>1.8156000000000001</v>
      </c>
      <c r="Z5" t="s">
        <v>262</v>
      </c>
      <c r="AA5">
        <v>1.9403999999999999</v>
      </c>
      <c r="AB5" t="s">
        <v>461</v>
      </c>
      <c r="AC5">
        <v>2.4495</v>
      </c>
      <c r="AD5">
        <v>13.185700000000001</v>
      </c>
      <c r="AE5">
        <v>216.4667</v>
      </c>
      <c r="AF5">
        <v>8</v>
      </c>
      <c r="AG5">
        <v>77</v>
      </c>
    </row>
    <row r="6" spans="1:33">
      <c r="A6" t="s">
        <v>462</v>
      </c>
      <c r="B6" s="1">
        <v>0.55902777777777779</v>
      </c>
      <c r="C6" t="s">
        <v>156</v>
      </c>
      <c r="D6" t="s">
        <v>448</v>
      </c>
      <c r="E6" t="s">
        <v>335</v>
      </c>
      <c r="F6">
        <v>6728</v>
      </c>
      <c r="G6" t="s">
        <v>231</v>
      </c>
      <c r="H6" t="s">
        <v>232</v>
      </c>
      <c r="I6" t="s">
        <v>5</v>
      </c>
      <c r="J6" t="s">
        <v>278</v>
      </c>
      <c r="K6" t="s">
        <v>449</v>
      </c>
      <c r="L6">
        <v>3</v>
      </c>
      <c r="M6">
        <v>50.446199999999997</v>
      </c>
      <c r="N6">
        <v>60.915500000000002</v>
      </c>
      <c r="O6">
        <v>21.7807</v>
      </c>
      <c r="P6">
        <v>16.282800000000002</v>
      </c>
      <c r="Q6">
        <v>7.9446000000000003</v>
      </c>
      <c r="R6">
        <v>3.8431000000000002</v>
      </c>
      <c r="S6">
        <v>4.8856999999999999</v>
      </c>
      <c r="T6">
        <v>2.4882</v>
      </c>
      <c r="U6">
        <v>1.6927000000000001</v>
      </c>
      <c r="V6">
        <v>1.2517</v>
      </c>
      <c r="W6">
        <v>18.903600000000001</v>
      </c>
      <c r="X6" t="s">
        <v>272</v>
      </c>
      <c r="Y6">
        <v>1.3968</v>
      </c>
      <c r="Z6" t="s">
        <v>463</v>
      </c>
      <c r="AA6">
        <v>2.7071999999999998</v>
      </c>
      <c r="AB6" t="s">
        <v>464</v>
      </c>
      <c r="AC6">
        <v>1.8983000000000001</v>
      </c>
      <c r="AD6">
        <v>17.240100000000002</v>
      </c>
      <c r="AE6">
        <v>213.6772</v>
      </c>
      <c r="AF6">
        <v>5.5</v>
      </c>
      <c r="AG6">
        <v>81</v>
      </c>
    </row>
    <row r="7" spans="1:33">
      <c r="A7" t="s">
        <v>465</v>
      </c>
      <c r="B7" s="1">
        <v>0.55902777777777779</v>
      </c>
      <c r="C7" t="s">
        <v>156</v>
      </c>
      <c r="D7" t="s">
        <v>448</v>
      </c>
      <c r="E7" t="s">
        <v>335</v>
      </c>
      <c r="F7">
        <v>6728</v>
      </c>
      <c r="G7" t="s">
        <v>231</v>
      </c>
      <c r="H7" t="s">
        <v>232</v>
      </c>
      <c r="I7" t="s">
        <v>5</v>
      </c>
      <c r="J7" t="s">
        <v>278</v>
      </c>
      <c r="K7" t="s">
        <v>449</v>
      </c>
      <c r="L7">
        <v>8</v>
      </c>
      <c r="M7">
        <v>47.4818</v>
      </c>
      <c r="N7">
        <v>47.568800000000003</v>
      </c>
      <c r="O7">
        <v>23.678599999999999</v>
      </c>
      <c r="P7">
        <v>12.0746</v>
      </c>
      <c r="Q7">
        <v>6.9953000000000003</v>
      </c>
      <c r="R7">
        <v>6.4890999999999996</v>
      </c>
      <c r="S7">
        <v>5.5476000000000001</v>
      </c>
      <c r="T7">
        <v>2.1299000000000001</v>
      </c>
      <c r="U7">
        <v>1.8766</v>
      </c>
      <c r="V7">
        <v>2.0247000000000002</v>
      </c>
      <c r="W7">
        <v>20.776399999999999</v>
      </c>
      <c r="X7" t="s">
        <v>466</v>
      </c>
      <c r="Y7">
        <v>1.6124000000000001</v>
      </c>
      <c r="Z7" t="s">
        <v>467</v>
      </c>
      <c r="AA7">
        <v>2.4137</v>
      </c>
      <c r="AB7" t="s">
        <v>468</v>
      </c>
      <c r="AC7">
        <v>0.95760000000000001</v>
      </c>
      <c r="AD7">
        <v>20.817799999999998</v>
      </c>
      <c r="AE7">
        <v>202.44489999999999</v>
      </c>
      <c r="AF7">
        <v>12</v>
      </c>
      <c r="AG7">
        <v>77</v>
      </c>
    </row>
    <row r="51" spans="1:33" hidden="1" outlineLevel="1">
      <c r="A51" t="str">
        <f>C2</f>
        <v>Catterick</v>
      </c>
      <c r="B51">
        <f>B2</f>
        <v>0.55902777777777779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Mixboy (FR)</v>
      </c>
      <c r="L52" t="str">
        <f t="shared" si="0"/>
        <v>Dance King</v>
      </c>
      <c r="M52" t="str">
        <f t="shared" si="0"/>
        <v>Mixboy (FR)</v>
      </c>
      <c r="N52" t="str">
        <f t="shared" ref="N52:N91" si="1">INDEX($A$2:$A$20,(MATCH(LARGE(W$2:W$20,$J52),W$2:W$20,0)))</f>
        <v>Mixboy (FR)</v>
      </c>
      <c r="O52" t="str">
        <f t="shared" ref="O52:O91" si="2">INDEX($A$2:$A$20,(MATCH(LARGE(AA$2:AA$20,$J52),AA$2:AA$20,0)))</f>
        <v>Mixboy (FR)</v>
      </c>
      <c r="P52" t="str">
        <f t="shared" ref="P52:P91" si="3">INDEX($A$2:$A$20,(MATCH(LARGE(Y$2:Y$20,$J52),Y$2:Y$20,0)))</f>
        <v>Illustrissime (USA)</v>
      </c>
      <c r="Q52" t="str">
        <f t="shared" ref="Q52:Q91" si="4">INDEX($A$2:$A$20,(MATCH(LARGE(Y$2:Y$20,$J52),Y$2:Y$20,0)))</f>
        <v>Illustrissime (USA)</v>
      </c>
      <c r="R52" t="str">
        <f t="shared" ref="R52:R91" si="5">INDEX($A$2:$A$20,(MATCH(LARGE(AD$2:AD$20,$J52),AD$2:AD$20,0)))</f>
        <v>Mixboy (FR)</v>
      </c>
      <c r="S52" t="str">
        <f t="shared" ref="S52:S80" si="6">A2</f>
        <v>Mixboy (FR)</v>
      </c>
      <c r="V52">
        <f t="shared" ref="V52:V80" si="7">SUM(Y52:AF52)</f>
        <v>42</v>
      </c>
      <c r="W52">
        <f t="shared" ref="W52:W80" si="8">V52-AG2</f>
        <v>-45</v>
      </c>
      <c r="X52">
        <f t="shared" ref="X52:X60" si="9">IF(ISNA(W52),"",W52)</f>
        <v>-45</v>
      </c>
      <c r="Y52">
        <f t="shared" ref="Y52:AA80" si="10">(($H$63+1)-(RANK(M2,M$2:M$30)))</f>
        <v>6</v>
      </c>
      <c r="Z52">
        <f t="shared" si="10"/>
        <v>2</v>
      </c>
      <c r="AA52">
        <f t="shared" si="10"/>
        <v>6</v>
      </c>
      <c r="AB52">
        <f t="shared" ref="AB52:AB80" si="11">(($H$63+1)-(RANK(W2,W$2:W$30)))</f>
        <v>6</v>
      </c>
      <c r="AC52">
        <f t="shared" ref="AC52:AC80" si="12">(($H$63+1)-(RANK(Y2,Y$2:Y$30)))</f>
        <v>5</v>
      </c>
      <c r="AD52">
        <f t="shared" ref="AD52:AD80" si="13">(($H$63+1)-(RANK(AA2,AA$2:AA$30)))</f>
        <v>6</v>
      </c>
      <c r="AE52">
        <f t="shared" ref="AE52:AF80" si="14">(($H$63+1)-(RANK(AC2,AC$2:AC$30)))</f>
        <v>5</v>
      </c>
      <c r="AF52">
        <f t="shared" si="14"/>
        <v>6</v>
      </c>
      <c r="AG52" t="str">
        <f>INDEX(S52:S92, MATCH(LARGE(X52:X92, 1),X52:X92, 0))</f>
        <v>Illustrissime (USA)</v>
      </c>
    </row>
    <row r="53" spans="1:33" hidden="1" outlineLevel="1">
      <c r="A53" t="s">
        <v>43</v>
      </c>
      <c r="B53" t="str">
        <f>A2</f>
        <v>Mixboy (FR)</v>
      </c>
      <c r="C53">
        <f>AE2</f>
        <v>317.19349999999997</v>
      </c>
      <c r="D53">
        <f>AG2</f>
        <v>87</v>
      </c>
      <c r="E53">
        <f>C53-D53</f>
        <v>230.19349999999997</v>
      </c>
      <c r="F53">
        <f>SUMIF(B53:B61, B53, G53:G61)</f>
        <v>0.59164585666539937</v>
      </c>
      <c r="G53">
        <f>(1/C53)*(C53-C54)</f>
        <v>0.11695479257929296</v>
      </c>
      <c r="H53">
        <f>AF2</f>
        <v>5</v>
      </c>
      <c r="J53">
        <v>2</v>
      </c>
      <c r="K53" t="str">
        <f t="shared" si="0"/>
        <v>Illustrissime (USA)</v>
      </c>
      <c r="L53" t="str">
        <f t="shared" si="0"/>
        <v>Doctor Cross (IRE)</v>
      </c>
      <c r="M53" t="str">
        <f t="shared" si="0"/>
        <v>Dance King</v>
      </c>
      <c r="N53" t="str">
        <f t="shared" si="1"/>
        <v>Dance King</v>
      </c>
      <c r="O53" t="str">
        <f t="shared" si="2"/>
        <v>Midnight Wilde</v>
      </c>
      <c r="P53" t="str">
        <f t="shared" si="3"/>
        <v>Mixboy (FR)</v>
      </c>
      <c r="Q53" t="str">
        <f t="shared" si="4"/>
        <v>Mixboy (FR)</v>
      </c>
      <c r="R53" t="str">
        <f t="shared" si="5"/>
        <v>Illustrissime (USA)</v>
      </c>
      <c r="S53" t="str">
        <f t="shared" si="6"/>
        <v>Dance King</v>
      </c>
      <c r="V53">
        <f t="shared" si="7"/>
        <v>26</v>
      </c>
      <c r="W53">
        <f t="shared" si="8"/>
        <v>-60</v>
      </c>
      <c r="X53">
        <f t="shared" si="9"/>
        <v>-60</v>
      </c>
      <c r="Y53">
        <f t="shared" si="10"/>
        <v>4</v>
      </c>
      <c r="Z53">
        <f t="shared" si="10"/>
        <v>6</v>
      </c>
      <c r="AA53">
        <f t="shared" si="10"/>
        <v>5</v>
      </c>
      <c r="AB53">
        <f t="shared" si="11"/>
        <v>5</v>
      </c>
      <c r="AC53">
        <f t="shared" si="12"/>
        <v>1</v>
      </c>
      <c r="AD53">
        <f t="shared" si="13"/>
        <v>1</v>
      </c>
      <c r="AE53">
        <f t="shared" si="14"/>
        <v>2</v>
      </c>
      <c r="AF53">
        <f t="shared" si="14"/>
        <v>2</v>
      </c>
    </row>
    <row r="54" spans="1:33" hidden="1" outlineLevel="1">
      <c r="A54" t="s">
        <v>44</v>
      </c>
      <c r="B54" t="str">
        <f>A3</f>
        <v>Dance King</v>
      </c>
      <c r="C54">
        <f>AE3</f>
        <v>280.09620000000001</v>
      </c>
      <c r="D54">
        <f>AG3</f>
        <v>86</v>
      </c>
      <c r="E54">
        <f t="shared" ref="E54:E55" si="15">C54-D54</f>
        <v>194.09620000000001</v>
      </c>
      <c r="F54">
        <f ca="1">SUMIF(B53:B64, B54, G53:G61)</f>
        <v>0</v>
      </c>
      <c r="H54">
        <f>AF3</f>
        <v>2.5</v>
      </c>
      <c r="J54">
        <v>3</v>
      </c>
      <c r="K54" t="str">
        <f t="shared" si="0"/>
        <v>Dance King</v>
      </c>
      <c r="L54" t="str">
        <f t="shared" si="0"/>
        <v>Illustrissime (USA)</v>
      </c>
      <c r="M54" t="str">
        <f t="shared" si="0"/>
        <v>Luv U Whatever</v>
      </c>
      <c r="N54" t="str">
        <f t="shared" si="1"/>
        <v>Luv U Whatever</v>
      </c>
      <c r="O54" t="str">
        <f t="shared" si="2"/>
        <v>Luv U Whatever</v>
      </c>
      <c r="P54" t="str">
        <f t="shared" si="3"/>
        <v>Doctor Cross (IRE)</v>
      </c>
      <c r="Q54" t="str">
        <f t="shared" si="4"/>
        <v>Doctor Cross (IRE)</v>
      </c>
      <c r="R54" t="str">
        <f t="shared" si="5"/>
        <v>Luv U Whatever</v>
      </c>
      <c r="S54" t="str">
        <f t="shared" si="6"/>
        <v>Illustrissime (USA)</v>
      </c>
      <c r="V54">
        <f t="shared" si="7"/>
        <v>32</v>
      </c>
      <c r="W54">
        <f t="shared" si="8"/>
        <v>-41</v>
      </c>
      <c r="X54">
        <f t="shared" si="9"/>
        <v>-41</v>
      </c>
      <c r="Y54">
        <f t="shared" si="10"/>
        <v>5</v>
      </c>
      <c r="Z54">
        <f t="shared" si="10"/>
        <v>4</v>
      </c>
      <c r="AA54">
        <f t="shared" si="10"/>
        <v>1</v>
      </c>
      <c r="AB54">
        <f t="shared" si="11"/>
        <v>2</v>
      </c>
      <c r="AC54">
        <f t="shared" si="12"/>
        <v>6</v>
      </c>
      <c r="AD54">
        <f t="shared" si="13"/>
        <v>3</v>
      </c>
      <c r="AE54">
        <f t="shared" si="14"/>
        <v>6</v>
      </c>
      <c r="AF54">
        <f t="shared" si="14"/>
        <v>5</v>
      </c>
    </row>
    <row r="55" spans="1:33" hidden="1" outlineLevel="1">
      <c r="A55" t="s">
        <v>45</v>
      </c>
      <c r="B55" t="str">
        <f>A4</f>
        <v>Illustrissime (USA)</v>
      </c>
      <c r="C55">
        <f>AE4</f>
        <v>273.89190000000002</v>
      </c>
      <c r="D55">
        <f>AG4</f>
        <v>73</v>
      </c>
      <c r="E55">
        <f t="shared" si="15"/>
        <v>200.89190000000002</v>
      </c>
      <c r="F55">
        <f ca="1">SUMIF(B53:B64, B55, G53:G61)</f>
        <v>0.10153245946986884</v>
      </c>
      <c r="H55">
        <f>AF4</f>
        <v>2</v>
      </c>
      <c r="J55">
        <v>4</v>
      </c>
      <c r="K55" t="str">
        <f t="shared" si="0"/>
        <v>Doctor Cross (IRE)</v>
      </c>
      <c r="L55" t="str">
        <f t="shared" si="0"/>
        <v>Midnight Wilde</v>
      </c>
      <c r="M55" t="str">
        <f t="shared" si="0"/>
        <v>Doctor Cross (IRE)</v>
      </c>
      <c r="N55" t="str">
        <f t="shared" si="1"/>
        <v>Midnight Wilde</v>
      </c>
      <c r="O55" t="str">
        <f t="shared" si="2"/>
        <v>Illustrissime (USA)</v>
      </c>
      <c r="P55" t="str">
        <f t="shared" si="3"/>
        <v>Luv U Whatever</v>
      </c>
      <c r="Q55" t="str">
        <f t="shared" si="4"/>
        <v>Luv U Whatever</v>
      </c>
      <c r="R55" t="str">
        <f t="shared" si="5"/>
        <v>Midnight Wilde</v>
      </c>
      <c r="S55" t="str">
        <f t="shared" si="6"/>
        <v>Doctor Cross (IRE)</v>
      </c>
      <c r="V55">
        <f t="shared" si="7"/>
        <v>23</v>
      </c>
      <c r="W55">
        <f t="shared" si="8"/>
        <v>-54</v>
      </c>
      <c r="X55">
        <f t="shared" si="9"/>
        <v>-54</v>
      </c>
      <c r="Y55">
        <f t="shared" si="10"/>
        <v>3</v>
      </c>
      <c r="Z55">
        <f t="shared" si="10"/>
        <v>5</v>
      </c>
      <c r="AA55">
        <f t="shared" si="10"/>
        <v>3</v>
      </c>
      <c r="AB55">
        <f t="shared" si="11"/>
        <v>1</v>
      </c>
      <c r="AC55">
        <f t="shared" si="12"/>
        <v>4</v>
      </c>
      <c r="AD55">
        <f t="shared" si="13"/>
        <v>2</v>
      </c>
      <c r="AE55">
        <f t="shared" si="14"/>
        <v>4</v>
      </c>
      <c r="AF55">
        <f t="shared" si="14"/>
        <v>1</v>
      </c>
    </row>
    <row r="56" spans="1:33" hidden="1" outlineLevel="1">
      <c r="A56" t="s">
        <v>46</v>
      </c>
      <c r="B56" t="str">
        <f>INDEX(A$2:A$20,MATCH(C56,M$2:M$20,0))</f>
        <v>Mixboy (FR)</v>
      </c>
      <c r="C56">
        <f>LARGE(M$2:M$20, D56)</f>
        <v>123.849</v>
      </c>
      <c r="D56">
        <v>1</v>
      </c>
      <c r="E56">
        <f>LARGE(M$2:M$20, F56)</f>
        <v>104.1</v>
      </c>
      <c r="F56">
        <v>2</v>
      </c>
      <c r="G56">
        <f t="shared" ref="G56:G61" si="16">IF(C56&gt;0, (1/C56)*(C56-E56), 0.1)</f>
        <v>0.15946031053944731</v>
      </c>
      <c r="H56">
        <f t="shared" ref="H56:H61" si="17">INDEX(AF$2:AF$20,MATCH(B56,A$2:A$20,0))</f>
        <v>5</v>
      </c>
      <c r="J56">
        <v>5</v>
      </c>
      <c r="K56" t="str">
        <f t="shared" si="0"/>
        <v>Midnight Wilde</v>
      </c>
      <c r="L56" t="str">
        <f t="shared" si="0"/>
        <v>Mixboy (FR)</v>
      </c>
      <c r="M56" t="str">
        <f t="shared" si="0"/>
        <v>Midnight Wilde</v>
      </c>
      <c r="N56" t="str">
        <f t="shared" si="1"/>
        <v>Illustrissime (USA)</v>
      </c>
      <c r="O56" t="str">
        <f t="shared" si="2"/>
        <v>Doctor Cross (IRE)</v>
      </c>
      <c r="P56" t="str">
        <f t="shared" si="3"/>
        <v>Midnight Wilde</v>
      </c>
      <c r="Q56" t="str">
        <f t="shared" si="4"/>
        <v>Midnight Wilde</v>
      </c>
      <c r="R56" t="str">
        <f t="shared" si="5"/>
        <v>Dance King</v>
      </c>
      <c r="S56" t="str">
        <f t="shared" si="6"/>
        <v>Midnight Wilde</v>
      </c>
      <c r="V56">
        <f t="shared" si="7"/>
        <v>23</v>
      </c>
      <c r="W56">
        <f t="shared" si="8"/>
        <v>-58</v>
      </c>
      <c r="X56">
        <f t="shared" si="9"/>
        <v>-58</v>
      </c>
      <c r="Y56">
        <f t="shared" si="10"/>
        <v>2</v>
      </c>
      <c r="Z56">
        <f t="shared" si="10"/>
        <v>3</v>
      </c>
      <c r="AA56">
        <f t="shared" si="10"/>
        <v>2</v>
      </c>
      <c r="AB56">
        <f t="shared" si="11"/>
        <v>3</v>
      </c>
      <c r="AC56">
        <f t="shared" si="12"/>
        <v>2</v>
      </c>
      <c r="AD56">
        <f t="shared" si="13"/>
        <v>5</v>
      </c>
      <c r="AE56">
        <f t="shared" si="14"/>
        <v>3</v>
      </c>
      <c r="AF56">
        <f t="shared" si="14"/>
        <v>3</v>
      </c>
    </row>
    <row r="57" spans="1:33" hidden="1" outlineLevel="1">
      <c r="A57" t="s">
        <v>25</v>
      </c>
      <c r="B57" t="str">
        <f>INDEX(A$2:A$20,MATCH(C57,W$2:W$20,0))</f>
        <v>Mixboy (FR)</v>
      </c>
      <c r="C57">
        <f>LARGE(W$2:W$20, D57)</f>
        <v>22.3536</v>
      </c>
      <c r="D57">
        <v>1</v>
      </c>
      <c r="E57">
        <f>LARGE(W$2:W$20, F57)</f>
        <v>21.972100000000001</v>
      </c>
      <c r="F57">
        <v>2</v>
      </c>
      <c r="G57">
        <f t="shared" si="16"/>
        <v>1.7066602247512663E-2</v>
      </c>
      <c r="H57">
        <f t="shared" si="17"/>
        <v>5</v>
      </c>
      <c r="J57">
        <v>6</v>
      </c>
      <c r="K57" t="str">
        <f t="shared" si="0"/>
        <v>Luv U Whatever</v>
      </c>
      <c r="L57" t="str">
        <f t="shared" si="0"/>
        <v>Luv U Whatever</v>
      </c>
      <c r="M57" t="str">
        <f t="shared" si="0"/>
        <v>Illustrissime (USA)</v>
      </c>
      <c r="N57" t="str">
        <f t="shared" si="1"/>
        <v>Doctor Cross (IRE)</v>
      </c>
      <c r="O57" t="str">
        <f t="shared" si="2"/>
        <v>Dance King</v>
      </c>
      <c r="P57" t="str">
        <f t="shared" si="3"/>
        <v>Dance King</v>
      </c>
      <c r="Q57" t="str">
        <f t="shared" si="4"/>
        <v>Dance King</v>
      </c>
      <c r="R57" t="str">
        <f t="shared" si="5"/>
        <v>Doctor Cross (IRE)</v>
      </c>
      <c r="S57" t="str">
        <f t="shared" si="6"/>
        <v>Luv U Whatever</v>
      </c>
      <c r="V57">
        <f t="shared" si="7"/>
        <v>22</v>
      </c>
      <c r="W57">
        <f t="shared" si="8"/>
        <v>-55</v>
      </c>
      <c r="X57">
        <f t="shared" si="9"/>
        <v>-55</v>
      </c>
      <c r="Y57">
        <f t="shared" si="10"/>
        <v>1</v>
      </c>
      <c r="Z57">
        <f t="shared" si="10"/>
        <v>1</v>
      </c>
      <c r="AA57">
        <f t="shared" si="10"/>
        <v>4</v>
      </c>
      <c r="AB57">
        <f t="shared" si="11"/>
        <v>4</v>
      </c>
      <c r="AC57">
        <f t="shared" si="12"/>
        <v>3</v>
      </c>
      <c r="AD57">
        <f t="shared" si="13"/>
        <v>4</v>
      </c>
      <c r="AE57">
        <f t="shared" si="14"/>
        <v>1</v>
      </c>
      <c r="AF57">
        <f t="shared" si="14"/>
        <v>4</v>
      </c>
    </row>
    <row r="58" spans="1:33" hidden="1" outlineLevel="1">
      <c r="A58" t="s">
        <v>28</v>
      </c>
      <c r="B58" t="str">
        <f>INDEX(A$2:A$20,MATCH(C58,AA$2:AA$20,0))</f>
        <v>Mixboy (FR)</v>
      </c>
      <c r="C58">
        <f>LARGE(AA$2:AA$20, D58)</f>
        <v>3.8565999999999998</v>
      </c>
      <c r="D58">
        <v>1</v>
      </c>
      <c r="E58">
        <f>LARGE(AA$2:AA$20, F58)</f>
        <v>2.7071999999999998</v>
      </c>
      <c r="F58">
        <v>2</v>
      </c>
      <c r="G58">
        <f t="shared" si="16"/>
        <v>0.2980345381942644</v>
      </c>
      <c r="H58">
        <f t="shared" si="17"/>
        <v>5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 t="e">
        <f t="shared" si="10"/>
        <v>#N/A</v>
      </c>
      <c r="Z58" t="e">
        <f t="shared" si="10"/>
        <v>#N/A</v>
      </c>
      <c r="AA58" t="e">
        <f t="shared" si="10"/>
        <v>#N/A</v>
      </c>
      <c r="AB58" t="e">
        <f t="shared" si="11"/>
        <v>#N/A</v>
      </c>
      <c r="AC58" t="e">
        <f t="shared" si="12"/>
        <v>#N/A</v>
      </c>
      <c r="AD58" t="e">
        <f t="shared" si="13"/>
        <v>#N/A</v>
      </c>
      <c r="AE58" t="e">
        <f t="shared" si="14"/>
        <v>#N/A</v>
      </c>
      <c r="AF58" t="e">
        <f t="shared" si="14"/>
        <v>#N/A</v>
      </c>
    </row>
    <row r="59" spans="1:33" hidden="1" outlineLevel="1">
      <c r="A59" t="s">
        <v>30</v>
      </c>
      <c r="B59" t="str">
        <f>INDEX(A$2:A$20,MATCH(C59,AC$2:AC$20,0))</f>
        <v>Illustrissime (USA)</v>
      </c>
      <c r="C59">
        <f>LARGE(AC$2:AC$20, D59)</f>
        <v>3.4373</v>
      </c>
      <c r="D59">
        <v>1</v>
      </c>
      <c r="E59">
        <f>LARGE(AC$2:AC$20, F59)</f>
        <v>3.3121999999999998</v>
      </c>
      <c r="F59">
        <v>2</v>
      </c>
      <c r="G59">
        <f t="shared" si="16"/>
        <v>3.6394844790969716E-2</v>
      </c>
      <c r="H59">
        <f t="shared" si="17"/>
        <v>2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 t="e">
        <f t="shared" si="10"/>
        <v>#N/A</v>
      </c>
      <c r="AB59" t="e">
        <f t="shared" si="11"/>
        <v>#N/A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Illustrissime (USA)</v>
      </c>
      <c r="C60">
        <f>LARGE(Y$2:Y$20, D60)</f>
        <v>2.3980000000000001</v>
      </c>
      <c r="D60">
        <v>1</v>
      </c>
      <c r="E60">
        <f>LARGE(Y$2:Y$20, F60)</f>
        <v>2.2418</v>
      </c>
      <c r="F60">
        <v>2</v>
      </c>
      <c r="G60">
        <f t="shared" si="16"/>
        <v>6.5137614678899128E-2</v>
      </c>
      <c r="H60">
        <f t="shared" si="17"/>
        <v>2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 t="e">
        <f t="shared" si="11"/>
        <v>#N/A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Mixboy (FR)</v>
      </c>
      <c r="C61">
        <f>LARGE(AD$2:AD$20, D61)</f>
        <v>40.119399999999999</v>
      </c>
      <c r="D61">
        <v>1</v>
      </c>
      <c r="E61">
        <f>LARGE(AD$2:AD$20, F61)</f>
        <v>40.114199999999997</v>
      </c>
      <c r="F61">
        <v>2</v>
      </c>
      <c r="G61">
        <f t="shared" si="16"/>
        <v>1.2961310488197959E-4</v>
      </c>
      <c r="H61">
        <f t="shared" si="17"/>
        <v>5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 t="e">
        <f t="shared" si="11"/>
        <v>#N/A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Mixboy (FR)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Mixboy (FR)</v>
      </c>
      <c r="C63" t="str">
        <f>IF(G68="Handicap", INDEX(B53:B55,(MATCH(LARGE(D53:D55,3),D53:D55,0))))</f>
        <v>Illustrissime (USA)</v>
      </c>
      <c r="D63" t="str">
        <f>IF(G68="Handicap", INDEX(B53:B55,(MATCH(LARGE(E53:E55,1),E53:E55,0))))</f>
        <v>Mixboy (FR)</v>
      </c>
      <c r="G63" t="s">
        <v>68</v>
      </c>
      <c r="H63">
        <f>COUNTIF(A2:A30, "*")</f>
        <v>6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Mixboy (FR)</v>
      </c>
      <c r="C64">
        <f>INDEX(AF$2:AF$20,MATCH(B64,A$2:A$20,0))</f>
        <v>5</v>
      </c>
      <c r="D64">
        <v>1</v>
      </c>
      <c r="E64">
        <f>SUMIF(B53:B61, B64, G53:G61)</f>
        <v>0.59164585666539937</v>
      </c>
      <c r="F64">
        <v>0</v>
      </c>
      <c r="G64" t="str">
        <f>K2</f>
        <v>Millbry Hill Handicap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Illustrissime (USA)</v>
      </c>
      <c r="C65">
        <f>INDEX(AF$2:AF$20,MATCH(B65,A$2:A$20,0))</f>
        <v>2</v>
      </c>
      <c r="D65">
        <v>1</v>
      </c>
      <c r="F65">
        <f>IF(G68="Non Handicap", F64+1, F64)</f>
        <v>0</v>
      </c>
      <c r="G65" t="str">
        <f>D2</f>
        <v xml:space="preserve">1m4f </v>
      </c>
      <c r="H65">
        <f>LARGE(G58:G60, 1)</f>
        <v>0.2980345381942644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Mixboy (FR)</v>
      </c>
      <c r="C66">
        <f>INDEX(AF$2:AF$20,MATCH(B66,A$2:A$20,0))</f>
        <v>5</v>
      </c>
      <c r="D66">
        <v>1</v>
      </c>
      <c r="F66">
        <f>IF(B65=B66, F65+1, F65)</f>
        <v>0</v>
      </c>
      <c r="G66">
        <f>F2</f>
        <v>6728</v>
      </c>
      <c r="H66">
        <f ca="1">LARGE(F53:F55, 1)</f>
        <v>0.59164585666539937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Mixboy (FR)</v>
      </c>
      <c r="F67">
        <f>IF(H63&lt;11, F66+1, F66)</f>
        <v>1</v>
      </c>
      <c r="G67" t="str">
        <f>G2</f>
        <v>Good To Soft</v>
      </c>
      <c r="H67" t="str">
        <f ca="1">INDEX(B53:B55,MATCH(H66,F53:F55,0))</f>
        <v>Mixboy (FR)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Mixboy (FR)</v>
      </c>
      <c r="B68" t="str">
        <f ca="1">IF(ISNA(A68), B56, A68)</f>
        <v>Mixboy (FR)</v>
      </c>
      <c r="C68">
        <f ca="1">INDEX(AF$2:AF$20,MATCH(B68,A$2:A$20,0))</f>
        <v>5</v>
      </c>
      <c r="D68">
        <v>1</v>
      </c>
      <c r="F68">
        <f ca="1">IF(E70&gt;0.5, F67+1, F67)</f>
        <v>2</v>
      </c>
      <c r="G68" t="str">
        <f>I2</f>
        <v>Handicap</v>
      </c>
      <c r="H68">
        <f ca="1">IF(G66&gt;10000, G70+1, G70)</f>
        <v>2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Mixboy (FR)</v>
      </c>
      <c r="C69">
        <f ca="1">INDEX(AF$2:AF$20,MATCH(B69,A$2:A$20,0))</f>
        <v>5</v>
      </c>
      <c r="D69">
        <v>1</v>
      </c>
      <c r="F69">
        <f ca="1">IF(E70&gt;1, F68+1, F68)</f>
        <v>2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Mixboy (FR)</v>
      </c>
      <c r="C70">
        <f ca="1">INDEX(AF$2:AF$20,MATCH(B70,A$2:A$20,0))</f>
        <v>5</v>
      </c>
      <c r="D70">
        <v>1</v>
      </c>
      <c r="E70">
        <f ca="1">SUMIF(B53:B61, B70, G53:G61)</f>
        <v>0.59164585666539937</v>
      </c>
      <c r="F70">
        <f ca="1">IF(E70&gt;1.5, F69+1, F69)</f>
        <v>2</v>
      </c>
      <c r="G70">
        <f ca="1">IF(H63&gt;15, G69-1, G69)</f>
        <v>2</v>
      </c>
      <c r="H70" t="str">
        <f ca="1">IF(H68=0,"*",IF(H68=1,"*",IF(H68=2,"**",IF(H68=3,"***",IF(H68=4,"****",IF(H68&gt;=5,"*****","*"))))))</f>
        <v>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Mixboy (FR)</v>
      </c>
      <c r="C72">
        <f>C53</f>
        <v>317.19349999999997</v>
      </c>
      <c r="D72">
        <f>(1/C72)*(C72-C73)</f>
        <v>0.11695479257929296</v>
      </c>
      <c r="E72">
        <f>H53</f>
        <v>5</v>
      </c>
      <c r="F72">
        <f>(E72*10)-10</f>
        <v>40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Dance King</v>
      </c>
      <c r="C73">
        <f t="shared" si="19"/>
        <v>280.09620000000001</v>
      </c>
      <c r="D73">
        <f>(1/C73)*(C73-C74)</f>
        <v>2.2150603971064189E-2</v>
      </c>
      <c r="E73">
        <f t="shared" ref="E73:E74" si="20">H54</f>
        <v>2.5</v>
      </c>
      <c r="F73">
        <f>(E73*10)-10</f>
        <v>15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Illustrissime (USA)</v>
      </c>
      <c r="C74">
        <f t="shared" si="19"/>
        <v>273.89190000000002</v>
      </c>
      <c r="E74">
        <f t="shared" si="20"/>
        <v>2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</v>
      </c>
      <c r="C77">
        <f>SMALL(AF2:AF50, 1)</f>
        <v>2</v>
      </c>
      <c r="D77" t="str">
        <f>IF(G77&lt;=3, "YES", "NO")</f>
        <v>YES</v>
      </c>
      <c r="E77">
        <f>IF(C77=0,SMALL(AF2:AF49,2), C77)</f>
        <v>2</v>
      </c>
      <c r="F77">
        <f>IF(E77=0, SMALL(AF2:AF49, 3), E77)</f>
        <v>2</v>
      </c>
      <c r="G77">
        <f>IF(F77=0, SMALL(AF2:AF49, 4), F77)</f>
        <v>2</v>
      </c>
      <c r="H77" t="str">
        <f>INDEX(A2:A50, MATCH(G77, AF2:AF50, 0))</f>
        <v>Illustrissime (USA)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273.89190000000002</v>
      </c>
      <c r="C78">
        <f>(B79-B78)+0.01</f>
        <v>43.311599999999949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317.19349999999997</v>
      </c>
      <c r="C79">
        <f>C78/B79</f>
        <v>0.13654630375464805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Illustrissime (USA) is highly rated.</v>
      </c>
      <c r="H79" t="str">
        <f>INDEX(A2:A50, MATCH(B79, AE2:AE50, 0))</f>
        <v>Mixboy (FR)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18.813600000000001</v>
      </c>
      <c r="C80">
        <f>(B81-B80)+0.01</f>
        <v>3.5499999999999989</v>
      </c>
      <c r="D80" t="str">
        <f>D2</f>
        <v xml:space="preserve">1m4f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22.3536</v>
      </c>
      <c r="C81">
        <f>C80/B81</f>
        <v>0.15881110872521648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Luv U Whatever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Catterick</v>
      </c>
    </row>
    <row r="82" spans="1:19" hidden="1" outlineLevel="1">
      <c r="A82" t="s">
        <v>110</v>
      </c>
      <c r="B82">
        <f>INDEX(M2:M49, MATCH(H77, A2:A49, 0))</f>
        <v>104.1</v>
      </c>
      <c r="C82">
        <f>(B83-B82)+0.01</f>
        <v>19.759000000000011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123.849</v>
      </c>
      <c r="C83">
        <f>C82/B83</f>
        <v>0.15954105402546659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Illustrissime (USA)is the form horse.</v>
      </c>
      <c r="H83" t="str">
        <f>INDEX(A2:A50,MATCH(B83,INDEX(M2:M50,0)))</f>
        <v>Luv U Whatever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3.4373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3.4373</v>
      </c>
      <c r="C85">
        <f>C84/B85</f>
        <v>2.9092601751374626E-3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Illustrissime (USA)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40.114199999999997</v>
      </c>
      <c r="C86">
        <f>(B87-B86)+0.01</f>
        <v>1.5200000000002092E-2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40.119399999999999</v>
      </c>
      <c r="C87">
        <f>C86/B87</f>
        <v>3.7886907580876318E-4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Mixboy (FR)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2.3980000000000001</v>
      </c>
      <c r="C88">
        <f>B89-B88</f>
        <v>0</v>
      </c>
      <c r="H88" t="str">
        <f>INDEX(X2:X50, MATCH(B88, Y2:Y50, 0))</f>
        <v>Malune, Gabriele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2.3980000000000001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Malune, Gabriele. </v>
      </c>
      <c r="H89" t="str">
        <f>INDEX(X2:X50, MATCH(B89, Y2:Y50, 0))</f>
        <v>Malune, Gabriele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62.7973</v>
      </c>
      <c r="C90">
        <f>(B91-B90)+0.01</f>
        <v>16.636700000000008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79.424000000000007</v>
      </c>
      <c r="C91">
        <f>(C90+0.01)/(B91+0.01)</f>
        <v>0.20956643251000839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Dance King outperformed Illustrissime (USA) significantly.</v>
      </c>
      <c r="H91" t="str">
        <f>INDEX(A2:A50, MATCH(B91, N2:N50, 0))</f>
        <v>Dance King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46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0.39129999999999998</v>
      </c>
    </row>
    <row r="96" spans="1:19" hidden="1" outlineLevel="1">
      <c r="A96" t="s">
        <v>70</v>
      </c>
      <c r="B96">
        <f>INDEX(Sheet1!H:H, MATCH($A$51, Sheet1!$A:$A,0))</f>
        <v>0.3261</v>
      </c>
      <c r="C96" t="str">
        <f>IF(AND($B$94&gt;15,B96&gt;0.25),B55)</f>
        <v>Illustrissime (USA)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Illustrissime (USA)</v>
      </c>
      <c r="G96" t="str">
        <f>INDEX(F96:F101,MATCH(1,E96:E101,0))</f>
        <v>Illustrissime (USA)</v>
      </c>
    </row>
    <row r="97" spans="1:6" hidden="1" outlineLevel="1">
      <c r="A97" t="s">
        <v>25</v>
      </c>
      <c r="B97">
        <f>INDEX(Sheet1!J:J, MATCH($A$51, Sheet1!$A:$A,0))</f>
        <v>0.21740000000000001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0.19570000000000001</v>
      </c>
      <c r="C98" t="b">
        <f>IF(AND($B$94&gt;15,B98&gt;0.25),B57)</f>
        <v>0</v>
      </c>
      <c r="D98">
        <f t="shared" si="22"/>
        <v>2</v>
      </c>
      <c r="E98">
        <f t="shared" si="23"/>
        <v>5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0.26090000000000002</v>
      </c>
      <c r="C99" t="str">
        <f>IF(AND($B$94&gt;15,B99&gt;0.25),B59)</f>
        <v>Illustrissime (USA)</v>
      </c>
      <c r="D99">
        <f t="shared" si="22"/>
        <v>5</v>
      </c>
      <c r="E99">
        <f t="shared" si="23"/>
        <v>2</v>
      </c>
      <c r="F99" t="str">
        <f t="shared" si="24"/>
        <v>Illustrissime (USA)</v>
      </c>
    </row>
    <row r="100" spans="1:6" hidden="1" outlineLevel="1">
      <c r="A100" t="s">
        <v>30</v>
      </c>
      <c r="B100">
        <f>INDEX(Sheet1!N:N, MATCH($A$51, Sheet1!$A:$A,0))</f>
        <v>0.1522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0.23910000000000001</v>
      </c>
      <c r="C101" t="b">
        <f>IF(AND($B$94&gt;15,B101&gt;0.25),B60)</f>
        <v>0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4.42578125" bestFit="1" customWidth="1"/>
    <col min="2" max="2" width="22" bestFit="1" customWidth="1"/>
    <col min="3" max="3" width="20.28515625" bestFit="1" customWidth="1"/>
    <col min="4" max="4" width="14" bestFit="1" customWidth="1"/>
    <col min="5" max="5" width="11" bestFit="1" customWidth="1"/>
    <col min="6" max="6" width="20.28515625" bestFit="1" customWidth="1"/>
    <col min="7" max="7" width="82.85546875" bestFit="1" customWidth="1"/>
    <col min="8" max="8" width="24.42578125" bestFit="1" customWidth="1"/>
    <col min="9" max="9" width="10.140625" bestFit="1" customWidth="1"/>
    <col min="10" max="10" width="16.28515625" bestFit="1" customWidth="1"/>
    <col min="11" max="11" width="42.28515625" bestFit="1" customWidth="1"/>
    <col min="12" max="19" width="24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5.7109375" bestFit="1" customWidth="1"/>
    <col min="25" max="25" width="14.42578125" bestFit="1" customWidth="1"/>
    <col min="26" max="26" width="21.5703125" bestFit="1" customWidth="1"/>
    <col min="27" max="27" width="15" bestFit="1" customWidth="1"/>
    <col min="28" max="28" width="22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471</v>
      </c>
      <c r="B2" s="1">
        <v>0.56597222222222221</v>
      </c>
      <c r="C2" t="s">
        <v>162</v>
      </c>
      <c r="D2" t="s">
        <v>469</v>
      </c>
      <c r="E2" t="s">
        <v>335</v>
      </c>
      <c r="F2">
        <v>4614</v>
      </c>
      <c r="G2" t="s">
        <v>336</v>
      </c>
      <c r="H2" t="s">
        <v>337</v>
      </c>
      <c r="I2" t="s">
        <v>5</v>
      </c>
      <c r="J2" t="s">
        <v>338</v>
      </c>
      <c r="K2" t="s">
        <v>470</v>
      </c>
      <c r="L2">
        <v>8</v>
      </c>
      <c r="M2">
        <v>60.67</v>
      </c>
      <c r="N2">
        <v>71.775599999999997</v>
      </c>
      <c r="O2">
        <v>20.411999999999999</v>
      </c>
      <c r="P2">
        <v>7.3742000000000001</v>
      </c>
      <c r="Q2">
        <v>5.8188000000000004</v>
      </c>
      <c r="R2">
        <v>3.0234000000000001</v>
      </c>
      <c r="S2">
        <v>2.5110999999999999</v>
      </c>
      <c r="T2">
        <v>2.7589999999999999</v>
      </c>
      <c r="U2">
        <v>2.0911</v>
      </c>
      <c r="V2">
        <v>1.6749000000000001</v>
      </c>
      <c r="W2">
        <v>19.069299999999998</v>
      </c>
      <c r="X2" t="s">
        <v>472</v>
      </c>
      <c r="Y2">
        <v>3.1074000000000002</v>
      </c>
      <c r="Z2" t="s">
        <v>473</v>
      </c>
      <c r="AA2">
        <v>2.5121000000000002</v>
      </c>
      <c r="AB2" t="s">
        <v>474</v>
      </c>
      <c r="AC2">
        <v>1.6949000000000001</v>
      </c>
      <c r="AD2">
        <v>15.1808</v>
      </c>
      <c r="AE2" s="23">
        <v>219.67449999999999</v>
      </c>
      <c r="AF2">
        <v>4</v>
      </c>
      <c r="AG2">
        <v>105</v>
      </c>
    </row>
    <row r="3" spans="1:33">
      <c r="A3" t="s">
        <v>476</v>
      </c>
      <c r="B3" s="1">
        <v>0.56597222222222221</v>
      </c>
      <c r="C3" t="s">
        <v>162</v>
      </c>
      <c r="D3" t="s">
        <v>469</v>
      </c>
      <c r="E3" t="s">
        <v>335</v>
      </c>
      <c r="F3">
        <v>4614</v>
      </c>
      <c r="G3" t="s">
        <v>336</v>
      </c>
      <c r="H3" t="s">
        <v>337</v>
      </c>
      <c r="I3" t="s">
        <v>5</v>
      </c>
      <c r="J3" t="s">
        <v>338</v>
      </c>
      <c r="K3" t="s">
        <v>470</v>
      </c>
      <c r="L3">
        <v>7</v>
      </c>
      <c r="M3">
        <v>74.668199999999999</v>
      </c>
      <c r="N3">
        <v>51.944299999999998</v>
      </c>
      <c r="O3">
        <v>19.752700000000001</v>
      </c>
      <c r="P3">
        <v>9.6743000000000006</v>
      </c>
      <c r="Q3">
        <v>6.7847999999999997</v>
      </c>
      <c r="R3">
        <v>2.7521</v>
      </c>
      <c r="S3">
        <v>1.9404999999999999</v>
      </c>
      <c r="T3">
        <v>1.1706000000000001</v>
      </c>
      <c r="U3">
        <v>0</v>
      </c>
      <c r="V3">
        <v>0</v>
      </c>
      <c r="W3">
        <v>15.5007</v>
      </c>
      <c r="X3" t="s">
        <v>477</v>
      </c>
      <c r="Y3">
        <v>1.3</v>
      </c>
      <c r="Z3" t="s">
        <v>478</v>
      </c>
      <c r="AA3">
        <v>0.9728</v>
      </c>
      <c r="AB3" t="s">
        <v>414</v>
      </c>
      <c r="AC3">
        <v>1.8435999999999999</v>
      </c>
      <c r="AD3">
        <v>17.2834</v>
      </c>
      <c r="AE3">
        <v>208.405</v>
      </c>
      <c r="AF3">
        <v>5</v>
      </c>
      <c r="AG3">
        <v>104</v>
      </c>
    </row>
    <row r="4" spans="1:33">
      <c r="A4" t="s">
        <v>479</v>
      </c>
      <c r="B4" s="1">
        <v>0.56597222222222221</v>
      </c>
      <c r="C4" t="s">
        <v>162</v>
      </c>
      <c r="D4" t="s">
        <v>469</v>
      </c>
      <c r="E4" t="s">
        <v>335</v>
      </c>
      <c r="F4">
        <v>4614</v>
      </c>
      <c r="G4" t="s">
        <v>336</v>
      </c>
      <c r="H4" t="s">
        <v>337</v>
      </c>
      <c r="I4" t="s">
        <v>5</v>
      </c>
      <c r="J4" t="s">
        <v>338</v>
      </c>
      <c r="K4" t="s">
        <v>470</v>
      </c>
      <c r="L4">
        <v>7</v>
      </c>
      <c r="M4">
        <v>82.107299999999995</v>
      </c>
      <c r="N4">
        <v>54.375300000000003</v>
      </c>
      <c r="O4">
        <v>20.521999999999998</v>
      </c>
      <c r="P4">
        <v>7.5453999999999999</v>
      </c>
      <c r="Q4">
        <v>5.4048999999999996</v>
      </c>
      <c r="R4">
        <v>3.4281999999999999</v>
      </c>
      <c r="S4">
        <v>2.7115999999999998</v>
      </c>
      <c r="T4">
        <v>1.0701000000000001</v>
      </c>
      <c r="U4">
        <v>0.77049999999999996</v>
      </c>
      <c r="V4">
        <v>0</v>
      </c>
      <c r="W4">
        <v>18.321400000000001</v>
      </c>
      <c r="X4" t="s">
        <v>480</v>
      </c>
      <c r="Y4">
        <v>1.5752999999999999</v>
      </c>
      <c r="Z4" t="s">
        <v>481</v>
      </c>
      <c r="AA4">
        <v>1.2378</v>
      </c>
      <c r="AB4" t="s">
        <v>376</v>
      </c>
      <c r="AC4">
        <v>1.4155</v>
      </c>
      <c r="AD4">
        <v>6.0890000000000004</v>
      </c>
      <c r="AE4">
        <v>207.91300000000001</v>
      </c>
      <c r="AF4">
        <v>8</v>
      </c>
      <c r="AG4">
        <v>93</v>
      </c>
    </row>
    <row r="5" spans="1:33">
      <c r="A5" t="s">
        <v>482</v>
      </c>
      <c r="B5" s="1">
        <v>0.56597222222222221</v>
      </c>
      <c r="C5" t="s">
        <v>162</v>
      </c>
      <c r="D5" t="s">
        <v>469</v>
      </c>
      <c r="E5" t="s">
        <v>335</v>
      </c>
      <c r="F5">
        <v>4614</v>
      </c>
      <c r="G5" t="s">
        <v>336</v>
      </c>
      <c r="H5" t="s">
        <v>337</v>
      </c>
      <c r="I5" t="s">
        <v>5</v>
      </c>
      <c r="J5" t="s">
        <v>338</v>
      </c>
      <c r="K5" t="s">
        <v>470</v>
      </c>
      <c r="L5">
        <v>7</v>
      </c>
      <c r="M5">
        <v>68.305300000000003</v>
      </c>
      <c r="N5">
        <v>51.133099999999999</v>
      </c>
      <c r="O5">
        <v>34.0976</v>
      </c>
      <c r="P5">
        <v>5.7751999999999999</v>
      </c>
      <c r="Q5">
        <v>4.2539999999999996</v>
      </c>
      <c r="R5">
        <v>2.5257999999999998</v>
      </c>
      <c r="S5">
        <v>2.9782000000000002</v>
      </c>
      <c r="T5">
        <v>1.0244</v>
      </c>
      <c r="U5">
        <v>0.89939999999999998</v>
      </c>
      <c r="V5">
        <v>1.1474</v>
      </c>
      <c r="W5">
        <v>9.3642000000000003</v>
      </c>
      <c r="X5" t="s">
        <v>341</v>
      </c>
      <c r="Y5">
        <v>3.9963000000000002</v>
      </c>
      <c r="Z5" t="s">
        <v>342</v>
      </c>
      <c r="AA5">
        <v>2.8727</v>
      </c>
      <c r="AB5" t="s">
        <v>483</v>
      </c>
      <c r="AC5">
        <v>2.0402</v>
      </c>
      <c r="AD5">
        <v>5.1726000000000001</v>
      </c>
      <c r="AE5">
        <v>195.58629999999999</v>
      </c>
      <c r="AF5">
        <v>3.5</v>
      </c>
      <c r="AG5">
        <v>102</v>
      </c>
    </row>
    <row r="6" spans="1:33">
      <c r="A6" t="s">
        <v>484</v>
      </c>
      <c r="B6" s="1">
        <v>0.56597222222222221</v>
      </c>
      <c r="C6" t="s">
        <v>162</v>
      </c>
      <c r="D6" t="s">
        <v>469</v>
      </c>
      <c r="E6" t="s">
        <v>335</v>
      </c>
      <c r="F6">
        <v>4614</v>
      </c>
      <c r="G6" t="s">
        <v>336</v>
      </c>
      <c r="H6" t="s">
        <v>337</v>
      </c>
      <c r="I6" t="s">
        <v>5</v>
      </c>
      <c r="J6" t="s">
        <v>338</v>
      </c>
      <c r="K6" t="s">
        <v>470</v>
      </c>
      <c r="L6">
        <v>5</v>
      </c>
      <c r="M6">
        <v>70.871200000000002</v>
      </c>
      <c r="N6">
        <v>55.316099999999999</v>
      </c>
      <c r="O6">
        <v>24.3947</v>
      </c>
      <c r="P6">
        <v>5.6288</v>
      </c>
      <c r="Q6">
        <v>4.3102999999999998</v>
      </c>
      <c r="R6">
        <v>2.4542999999999999</v>
      </c>
      <c r="S6">
        <v>1.8323</v>
      </c>
      <c r="T6">
        <v>0</v>
      </c>
      <c r="U6">
        <v>0</v>
      </c>
      <c r="V6">
        <v>0</v>
      </c>
      <c r="W6">
        <v>11.3193</v>
      </c>
      <c r="X6" t="s">
        <v>386</v>
      </c>
      <c r="Y6">
        <v>0.64480000000000004</v>
      </c>
      <c r="Z6" t="s">
        <v>485</v>
      </c>
      <c r="AA6">
        <v>0.99939999999999996</v>
      </c>
      <c r="AB6" t="s">
        <v>384</v>
      </c>
      <c r="AC6">
        <v>2.0224000000000002</v>
      </c>
      <c r="AD6">
        <v>8.9379000000000008</v>
      </c>
      <c r="AE6">
        <v>193.1395</v>
      </c>
      <c r="AF6">
        <v>7</v>
      </c>
      <c r="AG6">
        <v>96</v>
      </c>
    </row>
    <row r="7" spans="1:33">
      <c r="A7" t="s">
        <v>486</v>
      </c>
      <c r="B7" s="1">
        <v>0.56597222222222221</v>
      </c>
      <c r="C7" t="s">
        <v>162</v>
      </c>
      <c r="D7" t="s">
        <v>469</v>
      </c>
      <c r="E7" t="s">
        <v>335</v>
      </c>
      <c r="F7">
        <v>4614</v>
      </c>
      <c r="G7" t="s">
        <v>336</v>
      </c>
      <c r="H7" t="s">
        <v>337</v>
      </c>
      <c r="I7" t="s">
        <v>5</v>
      </c>
      <c r="J7" t="s">
        <v>338</v>
      </c>
      <c r="K7" t="s">
        <v>470</v>
      </c>
      <c r="L7">
        <v>6</v>
      </c>
      <c r="M7">
        <v>46.9724</v>
      </c>
      <c r="N7">
        <v>65.498699999999999</v>
      </c>
      <c r="O7">
        <v>21.760300000000001</v>
      </c>
      <c r="P7">
        <v>6.4225000000000003</v>
      </c>
      <c r="Q7">
        <v>3.1381000000000001</v>
      </c>
      <c r="R7">
        <v>0</v>
      </c>
      <c r="S7">
        <v>0</v>
      </c>
      <c r="T7">
        <v>0</v>
      </c>
      <c r="U7">
        <v>0</v>
      </c>
      <c r="V7">
        <v>0</v>
      </c>
      <c r="W7">
        <v>11.595700000000001</v>
      </c>
      <c r="X7" t="s">
        <v>389</v>
      </c>
      <c r="Y7">
        <v>1.1485000000000001</v>
      </c>
      <c r="Z7" t="s">
        <v>379</v>
      </c>
      <c r="AA7">
        <v>0.42349999999999999</v>
      </c>
      <c r="AB7" t="s">
        <v>487</v>
      </c>
      <c r="AC7">
        <v>1.7614000000000001</v>
      </c>
      <c r="AD7">
        <v>3.4</v>
      </c>
      <c r="AE7">
        <v>173.24270000000001</v>
      </c>
      <c r="AF7">
        <v>6.5</v>
      </c>
      <c r="AG7">
        <v>107</v>
      </c>
    </row>
    <row r="8" spans="1:33">
      <c r="A8" t="s">
        <v>488</v>
      </c>
      <c r="B8" s="1">
        <v>0.56597222222222221</v>
      </c>
      <c r="C8" t="s">
        <v>162</v>
      </c>
      <c r="D8" t="s">
        <v>469</v>
      </c>
      <c r="E8" t="s">
        <v>335</v>
      </c>
      <c r="F8">
        <v>4614</v>
      </c>
      <c r="G8" t="s">
        <v>336</v>
      </c>
      <c r="H8" t="s">
        <v>337</v>
      </c>
      <c r="I8" t="s">
        <v>5</v>
      </c>
      <c r="J8" t="s">
        <v>338</v>
      </c>
      <c r="K8" t="s">
        <v>470</v>
      </c>
      <c r="L8">
        <v>7</v>
      </c>
      <c r="M8">
        <v>69.706500000000005</v>
      </c>
      <c r="N8">
        <v>40.000399999999999</v>
      </c>
      <c r="O8">
        <v>13.792999999999999</v>
      </c>
      <c r="P8">
        <v>6.1272000000000002</v>
      </c>
      <c r="Q8">
        <v>3.7101000000000002</v>
      </c>
      <c r="R8">
        <v>4.4626999999999999</v>
      </c>
      <c r="S8">
        <v>3.1909999999999998</v>
      </c>
      <c r="T8">
        <v>0</v>
      </c>
      <c r="U8">
        <v>0</v>
      </c>
      <c r="V8">
        <v>0</v>
      </c>
      <c r="W8">
        <v>14.9193</v>
      </c>
      <c r="X8" t="s">
        <v>489</v>
      </c>
      <c r="Y8">
        <v>1.2517</v>
      </c>
      <c r="Z8" t="s">
        <v>490</v>
      </c>
      <c r="AA8">
        <v>0.80649999999999999</v>
      </c>
      <c r="AB8" t="s">
        <v>376</v>
      </c>
      <c r="AC8">
        <v>1.4155</v>
      </c>
      <c r="AD8">
        <v>5.4572000000000003</v>
      </c>
      <c r="AE8">
        <v>169.2268</v>
      </c>
      <c r="AF8">
        <v>5.5</v>
      </c>
      <c r="AG8">
        <v>100</v>
      </c>
    </row>
    <row r="9" spans="1:33">
      <c r="A9" t="s">
        <v>491</v>
      </c>
      <c r="B9" s="1">
        <v>0.56597222222222221</v>
      </c>
      <c r="C9" t="s">
        <v>162</v>
      </c>
      <c r="D9" t="s">
        <v>469</v>
      </c>
      <c r="E9" t="s">
        <v>335</v>
      </c>
      <c r="F9">
        <v>4614</v>
      </c>
      <c r="G9" t="s">
        <v>336</v>
      </c>
      <c r="H9" t="s">
        <v>337</v>
      </c>
      <c r="I9" t="s">
        <v>5</v>
      </c>
      <c r="J9" t="s">
        <v>338</v>
      </c>
      <c r="K9" t="s">
        <v>470</v>
      </c>
      <c r="L9">
        <v>8</v>
      </c>
      <c r="M9">
        <v>47.299300000000002</v>
      </c>
      <c r="N9">
        <v>31.485600000000002</v>
      </c>
      <c r="O9">
        <v>17.265599999999999</v>
      </c>
      <c r="P9">
        <v>6.7131999999999996</v>
      </c>
      <c r="Q9">
        <v>2.8809</v>
      </c>
      <c r="R9">
        <v>2.3824000000000001</v>
      </c>
      <c r="S9">
        <v>2.5013000000000001</v>
      </c>
      <c r="T9">
        <v>0</v>
      </c>
      <c r="U9">
        <v>0</v>
      </c>
      <c r="V9">
        <v>0</v>
      </c>
      <c r="W9">
        <v>8.4</v>
      </c>
      <c r="X9" t="s">
        <v>492</v>
      </c>
      <c r="Y9">
        <v>0.91690000000000005</v>
      </c>
      <c r="Z9" t="s">
        <v>493</v>
      </c>
      <c r="AA9">
        <v>1.0125999999999999</v>
      </c>
      <c r="AB9" t="s">
        <v>494</v>
      </c>
      <c r="AC9">
        <v>0.22220000000000001</v>
      </c>
      <c r="AD9">
        <v>15.156700000000001</v>
      </c>
      <c r="AE9">
        <v>139.7704</v>
      </c>
      <c r="AF9">
        <v>25</v>
      </c>
      <c r="AG9">
        <v>84</v>
      </c>
    </row>
    <row r="10" spans="1:33">
      <c r="A10" t="s">
        <v>495</v>
      </c>
      <c r="B10" s="1">
        <v>0.56597222222222221</v>
      </c>
      <c r="C10" t="s">
        <v>162</v>
      </c>
      <c r="D10" t="s">
        <v>469</v>
      </c>
      <c r="E10" t="s">
        <v>335</v>
      </c>
      <c r="F10">
        <v>4614</v>
      </c>
      <c r="G10" t="s">
        <v>336</v>
      </c>
      <c r="H10" t="s">
        <v>337</v>
      </c>
      <c r="I10" t="s">
        <v>5</v>
      </c>
      <c r="J10" t="s">
        <v>338</v>
      </c>
      <c r="K10" t="s">
        <v>470</v>
      </c>
      <c r="L10">
        <v>8</v>
      </c>
      <c r="M10">
        <v>46.936999999999998</v>
      </c>
      <c r="N10">
        <v>35.028300000000002</v>
      </c>
      <c r="O10">
        <v>22.308</v>
      </c>
      <c r="P10">
        <v>4.6334</v>
      </c>
      <c r="Q10">
        <v>2.7768000000000002</v>
      </c>
      <c r="R10">
        <v>1.4366000000000001</v>
      </c>
      <c r="S10">
        <v>2.1800999999999999</v>
      </c>
      <c r="T10">
        <v>1.377</v>
      </c>
      <c r="U10">
        <v>1.1338999999999999</v>
      </c>
      <c r="V10">
        <v>0.57369999999999999</v>
      </c>
      <c r="W10">
        <v>5.3757999999999999</v>
      </c>
      <c r="X10" t="s">
        <v>496</v>
      </c>
      <c r="Y10">
        <v>0.90410000000000001</v>
      </c>
      <c r="Z10" t="s">
        <v>497</v>
      </c>
      <c r="AA10">
        <v>1.1443000000000001</v>
      </c>
      <c r="AB10" t="s">
        <v>498</v>
      </c>
      <c r="AC10">
        <v>1.4034</v>
      </c>
      <c r="AD10">
        <v>8.5817999999999994</v>
      </c>
      <c r="AE10">
        <v>135.79400000000001</v>
      </c>
      <c r="AF10">
        <v>66</v>
      </c>
      <c r="AG10">
        <v>79</v>
      </c>
    </row>
    <row r="11" spans="1:33">
      <c r="A11" t="s">
        <v>499</v>
      </c>
      <c r="B11" s="1">
        <v>0.56597222222222221</v>
      </c>
      <c r="C11" t="s">
        <v>162</v>
      </c>
      <c r="D11" t="s">
        <v>469</v>
      </c>
      <c r="E11" t="s">
        <v>335</v>
      </c>
      <c r="F11">
        <v>4614</v>
      </c>
      <c r="G11" t="s">
        <v>336</v>
      </c>
      <c r="H11" t="s">
        <v>337</v>
      </c>
      <c r="I11" t="s">
        <v>5</v>
      </c>
      <c r="J11" t="s">
        <v>338</v>
      </c>
      <c r="K11" t="s">
        <v>470</v>
      </c>
      <c r="L11">
        <v>6</v>
      </c>
      <c r="M11">
        <v>43.694800000000001</v>
      </c>
      <c r="N11">
        <v>30.9435</v>
      </c>
      <c r="O11">
        <v>17.450500000000002</v>
      </c>
      <c r="P11">
        <v>5.3601999999999999</v>
      </c>
      <c r="Q11">
        <v>3.0678000000000001</v>
      </c>
      <c r="R11">
        <v>0</v>
      </c>
      <c r="S11">
        <v>0</v>
      </c>
      <c r="T11">
        <v>0</v>
      </c>
      <c r="U11">
        <v>0</v>
      </c>
      <c r="V11">
        <v>0</v>
      </c>
      <c r="W11">
        <v>13.865</v>
      </c>
      <c r="X11" t="s">
        <v>500</v>
      </c>
      <c r="Y11">
        <v>0.98029999999999995</v>
      </c>
      <c r="Z11" t="s">
        <v>501</v>
      </c>
      <c r="AA11">
        <v>0.42780000000000001</v>
      </c>
      <c r="AB11" t="s">
        <v>502</v>
      </c>
      <c r="AC11">
        <v>0.71399999999999997</v>
      </c>
      <c r="AD11">
        <v>4.8</v>
      </c>
      <c r="AE11">
        <v>129.61609999999999</v>
      </c>
      <c r="AF11">
        <v>20</v>
      </c>
      <c r="AG11">
        <v>91</v>
      </c>
    </row>
    <row r="51" spans="1:33" hidden="1" outlineLevel="1">
      <c r="A51" t="str">
        <f>C2</f>
        <v>Bangor</v>
      </c>
      <c r="B51">
        <f>B2</f>
        <v>0.56597222222222221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Its Buster (IRE)</v>
      </c>
      <c r="L52" t="str">
        <f t="shared" si="0"/>
        <v>Boy In A Bentley (IRE)</v>
      </c>
      <c r="M52" t="str">
        <f t="shared" si="0"/>
        <v>Sauvignon</v>
      </c>
      <c r="N52" t="str">
        <f t="shared" ref="N52:N91" si="1">INDEX($A$2:$A$20,(MATCH(LARGE(W$2:W$20,$J52),W$2:W$20,0)))</f>
        <v>Boy In A Bentley (IRE)</v>
      </c>
      <c r="O52" t="str">
        <f t="shared" ref="O52:O91" si="2">INDEX($A$2:$A$20,(MATCH(LARGE(AA$2:AA$20,$J52),AA$2:AA$20,0)))</f>
        <v>Sauvignon</v>
      </c>
      <c r="P52" t="str">
        <f t="shared" ref="P52:P91" si="3">INDEX($A$2:$A$20,(MATCH(LARGE(Y$2:Y$20,$J52),Y$2:Y$20,0)))</f>
        <v>Sauvignon</v>
      </c>
      <c r="Q52" t="str">
        <f t="shared" ref="Q52:Q91" si="4">INDEX($A$2:$A$20,(MATCH(LARGE(Y$2:Y$20,$J52),Y$2:Y$20,0)))</f>
        <v>Sauvignon</v>
      </c>
      <c r="R52" t="str">
        <f t="shared" ref="R52:R91" si="5">INDEX($A$2:$A$20,(MATCH(LARGE(AD$2:AD$20,$J52),AD$2:AD$20,0)))</f>
        <v>Shroughmore Lass (IRE)</v>
      </c>
      <c r="S52" t="str">
        <f t="shared" ref="S52:S80" si="6">A2</f>
        <v>Boy In A Bentley (IRE)</v>
      </c>
      <c r="V52">
        <f t="shared" ref="V52:V80" si="7">SUM(Y52:AF52)</f>
        <v>63</v>
      </c>
      <c r="W52">
        <f t="shared" ref="W52:W80" si="8">V52-AG2</f>
        <v>-42</v>
      </c>
      <c r="X52">
        <f t="shared" ref="X52:X60" si="9">IF(ISNA(W52),"",W52)</f>
        <v>-42</v>
      </c>
      <c r="Y52">
        <f t="shared" ref="Y52:AA80" si="10">(($H$63+1)-(RANK(M2,M$2:M$30)))</f>
        <v>5</v>
      </c>
      <c r="Z52">
        <f t="shared" si="10"/>
        <v>10</v>
      </c>
      <c r="AA52">
        <f t="shared" si="10"/>
        <v>5</v>
      </c>
      <c r="AB52">
        <f t="shared" ref="AB52:AB80" si="11">(($H$63+1)-(RANK(W2,W$2:W$30)))</f>
        <v>10</v>
      </c>
      <c r="AC52">
        <f t="shared" ref="AC52:AC80" si="12">(($H$63+1)-(RANK(Y2,Y$2:Y$30)))</f>
        <v>9</v>
      </c>
      <c r="AD52">
        <f t="shared" ref="AD52:AD80" si="13">(($H$63+1)-(RANK(AA2,AA$2:AA$30)))</f>
        <v>9</v>
      </c>
      <c r="AE52">
        <f t="shared" ref="AE52:AF80" si="14">(($H$63+1)-(RANK(AC2,AC$2:AC$30)))</f>
        <v>6</v>
      </c>
      <c r="AF52">
        <f t="shared" si="14"/>
        <v>9</v>
      </c>
      <c r="AG52" t="str">
        <f>INDEX(S52:S92, MATCH(LARGE(X52:X92, 1),X52:X92, 0))</f>
        <v>Its Buster (IRE)</v>
      </c>
    </row>
    <row r="53" spans="1:33" hidden="1" outlineLevel="1">
      <c r="A53" t="s">
        <v>43</v>
      </c>
      <c r="B53" t="str">
        <f>A2</f>
        <v>Boy In A Bentley (IRE)</v>
      </c>
      <c r="C53">
        <f>AE2</f>
        <v>219.67449999999999</v>
      </c>
      <c r="D53">
        <f>AG2</f>
        <v>105</v>
      </c>
      <c r="E53">
        <f>C53-D53</f>
        <v>114.67449999999999</v>
      </c>
      <c r="F53">
        <f>SUMIF(B53:B61, B53, G53:G61)</f>
        <v>9.0521009728788654E-2</v>
      </c>
      <c r="G53">
        <f>(1/C53)*(C53-C54)</f>
        <v>5.1300902016392411E-2</v>
      </c>
      <c r="H53">
        <f>AF2</f>
        <v>4</v>
      </c>
      <c r="J53">
        <v>2</v>
      </c>
      <c r="K53" t="str">
        <f t="shared" si="0"/>
        <v>Shroughmore Lass (IRE)</v>
      </c>
      <c r="L53" t="str">
        <f t="shared" si="0"/>
        <v>Longhousesignora (IRE)</v>
      </c>
      <c r="M53" t="str">
        <f t="shared" si="0"/>
        <v>Boughtbeforelunch (IRE)</v>
      </c>
      <c r="N53" t="str">
        <f t="shared" si="1"/>
        <v>Its Buster (IRE)</v>
      </c>
      <c r="O53" t="str">
        <f t="shared" si="2"/>
        <v>Boy In A Bentley (IRE)</v>
      </c>
      <c r="P53" t="str">
        <f t="shared" si="3"/>
        <v>Boy In A Bentley (IRE)</v>
      </c>
      <c r="Q53" t="str">
        <f t="shared" si="4"/>
        <v>Boy In A Bentley (IRE)</v>
      </c>
      <c r="R53" t="str">
        <f t="shared" si="5"/>
        <v>Boy In A Bentley (IRE)</v>
      </c>
      <c r="S53" t="str">
        <f t="shared" si="6"/>
        <v>Shroughmore Lass (IRE)</v>
      </c>
      <c r="V53">
        <f t="shared" si="7"/>
        <v>56</v>
      </c>
      <c r="W53">
        <f t="shared" si="8"/>
        <v>-48</v>
      </c>
      <c r="X53">
        <f t="shared" si="9"/>
        <v>-48</v>
      </c>
      <c r="Y53">
        <f t="shared" si="10"/>
        <v>9</v>
      </c>
      <c r="Z53">
        <f t="shared" si="10"/>
        <v>6</v>
      </c>
      <c r="AA53">
        <f t="shared" si="10"/>
        <v>4</v>
      </c>
      <c r="AB53">
        <f t="shared" si="11"/>
        <v>8</v>
      </c>
      <c r="AC53">
        <f t="shared" si="12"/>
        <v>7</v>
      </c>
      <c r="AD53">
        <f t="shared" si="13"/>
        <v>4</v>
      </c>
      <c r="AE53">
        <f t="shared" si="14"/>
        <v>8</v>
      </c>
      <c r="AF53">
        <f t="shared" si="14"/>
        <v>10</v>
      </c>
    </row>
    <row r="54" spans="1:33" hidden="1" outlineLevel="1">
      <c r="A54" t="s">
        <v>44</v>
      </c>
      <c r="B54" t="str">
        <f>A3</f>
        <v>Shroughmore Lass (IRE)</v>
      </c>
      <c r="C54">
        <f>AE3</f>
        <v>208.405</v>
      </c>
      <c r="D54">
        <f>AG3</f>
        <v>104</v>
      </c>
      <c r="E54">
        <f t="shared" ref="E54:E55" si="15">C54-D54</f>
        <v>104.405</v>
      </c>
      <c r="F54">
        <f ca="1">SUMIF(B53:B64, B54, G53:G61)</f>
        <v>0.12165430412997447</v>
      </c>
      <c r="H54">
        <f>AF3</f>
        <v>5</v>
      </c>
      <c r="J54">
        <v>3</v>
      </c>
      <c r="K54" t="str">
        <f t="shared" si="0"/>
        <v>Boughtbeforelunch (IRE)</v>
      </c>
      <c r="L54" t="str">
        <f t="shared" si="0"/>
        <v>Boughtbeforelunch (IRE)</v>
      </c>
      <c r="M54" t="str">
        <f t="shared" si="0"/>
        <v>Cnoc Sion (IRE)</v>
      </c>
      <c r="N54" t="str">
        <f t="shared" si="1"/>
        <v>Shroughmore Lass (IRE)</v>
      </c>
      <c r="O54" t="str">
        <f t="shared" si="2"/>
        <v>Its Buster (IRE)</v>
      </c>
      <c r="P54" t="str">
        <f t="shared" si="3"/>
        <v>Its Buster (IRE)</v>
      </c>
      <c r="Q54" t="str">
        <f t="shared" si="4"/>
        <v>Its Buster (IRE)</v>
      </c>
      <c r="R54" t="str">
        <f t="shared" si="5"/>
        <v>Loch Garman Aris (IRE)</v>
      </c>
      <c r="S54" t="str">
        <f t="shared" si="6"/>
        <v>Its Buster (IRE)</v>
      </c>
      <c r="V54">
        <f t="shared" si="7"/>
        <v>58</v>
      </c>
      <c r="W54">
        <f t="shared" si="8"/>
        <v>-35</v>
      </c>
      <c r="X54">
        <f t="shared" si="9"/>
        <v>-35</v>
      </c>
      <c r="Y54">
        <f t="shared" si="10"/>
        <v>10</v>
      </c>
      <c r="Z54">
        <f t="shared" si="10"/>
        <v>7</v>
      </c>
      <c r="AA54">
        <f t="shared" si="10"/>
        <v>6</v>
      </c>
      <c r="AB54">
        <f t="shared" si="11"/>
        <v>9</v>
      </c>
      <c r="AC54">
        <f t="shared" si="12"/>
        <v>8</v>
      </c>
      <c r="AD54">
        <f t="shared" si="13"/>
        <v>8</v>
      </c>
      <c r="AE54">
        <f t="shared" si="14"/>
        <v>5</v>
      </c>
      <c r="AF54">
        <f t="shared" si="14"/>
        <v>5</v>
      </c>
    </row>
    <row r="55" spans="1:33" hidden="1" outlineLevel="1">
      <c r="A55" t="s">
        <v>45</v>
      </c>
      <c r="B55" t="str">
        <f>A4</f>
        <v>Its Buster (IRE)</v>
      </c>
      <c r="C55">
        <f>AE4</f>
        <v>207.91300000000001</v>
      </c>
      <c r="D55">
        <f>AG4</f>
        <v>93</v>
      </c>
      <c r="E55">
        <f t="shared" si="15"/>
        <v>114.91300000000001</v>
      </c>
      <c r="F55">
        <f ca="1">SUMIF(B53:B64, B55, G53:G61)</f>
        <v>9.0602175446032163E-2</v>
      </c>
      <c r="H55">
        <f>AF4</f>
        <v>8</v>
      </c>
      <c r="J55">
        <v>4</v>
      </c>
      <c r="K55" t="str">
        <f t="shared" si="0"/>
        <v>Bolving (IRE)</v>
      </c>
      <c r="L55" t="str">
        <f t="shared" si="0"/>
        <v>Its Buster (IRE)</v>
      </c>
      <c r="M55" t="str">
        <f t="shared" si="0"/>
        <v>Longhousesignora (IRE)</v>
      </c>
      <c r="N55" t="str">
        <f t="shared" si="1"/>
        <v>Bolving (IRE)</v>
      </c>
      <c r="O55" t="str">
        <f t="shared" si="2"/>
        <v>Cnoc Sion (IRE)</v>
      </c>
      <c r="P55" t="str">
        <f t="shared" si="3"/>
        <v>Shroughmore Lass (IRE)</v>
      </c>
      <c r="Q55" t="str">
        <f t="shared" si="4"/>
        <v>Shroughmore Lass (IRE)</v>
      </c>
      <c r="R55" t="str">
        <f t="shared" si="5"/>
        <v>Boughtbeforelunch (IRE)</v>
      </c>
      <c r="S55" t="str">
        <f t="shared" si="6"/>
        <v>Sauvignon</v>
      </c>
      <c r="V55">
        <f t="shared" si="7"/>
        <v>57</v>
      </c>
      <c r="W55">
        <f t="shared" si="8"/>
        <v>-45</v>
      </c>
      <c r="X55">
        <f t="shared" si="9"/>
        <v>-45</v>
      </c>
      <c r="Y55">
        <f t="shared" si="10"/>
        <v>6</v>
      </c>
      <c r="Z55">
        <f t="shared" si="10"/>
        <v>5</v>
      </c>
      <c r="AA55">
        <f t="shared" si="10"/>
        <v>10</v>
      </c>
      <c r="AB55">
        <f t="shared" si="11"/>
        <v>3</v>
      </c>
      <c r="AC55">
        <f t="shared" si="12"/>
        <v>10</v>
      </c>
      <c r="AD55">
        <f t="shared" si="13"/>
        <v>10</v>
      </c>
      <c r="AE55">
        <f t="shared" si="14"/>
        <v>10</v>
      </c>
      <c r="AF55">
        <f t="shared" si="14"/>
        <v>3</v>
      </c>
    </row>
    <row r="56" spans="1:33" hidden="1" outlineLevel="1">
      <c r="A56" t="s">
        <v>46</v>
      </c>
      <c r="B56" t="str">
        <f>INDEX(A$2:A$20,MATCH(C56,M$2:M$20,0))</f>
        <v>Its Buster (IRE)</v>
      </c>
      <c r="C56">
        <f>LARGE(M$2:M$20, D56)</f>
        <v>82.107299999999995</v>
      </c>
      <c r="D56">
        <v>1</v>
      </c>
      <c r="E56">
        <f>LARGE(M$2:M$20, F56)</f>
        <v>74.668199999999999</v>
      </c>
      <c r="F56">
        <v>2</v>
      </c>
      <c r="G56">
        <f t="shared" ref="G56:G61" si="16">IF(C56&gt;0, (1/C56)*(C56-E56), 0.1)</f>
        <v>9.0602175446032163E-2</v>
      </c>
      <c r="H56">
        <f t="shared" ref="H56:H61" si="17">INDEX(AF$2:AF$20,MATCH(B56,A$2:A$20,0))</f>
        <v>8</v>
      </c>
      <c r="J56">
        <v>5</v>
      </c>
      <c r="K56" t="str">
        <f t="shared" si="0"/>
        <v>Sauvignon</v>
      </c>
      <c r="L56" t="str">
        <f t="shared" si="0"/>
        <v>Shroughmore Lass (IRE)</v>
      </c>
      <c r="M56" t="str">
        <f t="shared" si="0"/>
        <v>Its Buster (IRE)</v>
      </c>
      <c r="N56" t="str">
        <f t="shared" si="1"/>
        <v>Cranbrook Causeway (IRE)</v>
      </c>
      <c r="O56" t="str">
        <f t="shared" si="2"/>
        <v>Loch Garman Aris (IRE)</v>
      </c>
      <c r="P56" t="str">
        <f t="shared" si="3"/>
        <v>Bolving (IRE)</v>
      </c>
      <c r="Q56" t="str">
        <f t="shared" si="4"/>
        <v>Bolving (IRE)</v>
      </c>
      <c r="R56" t="str">
        <f t="shared" si="5"/>
        <v>Cnoc Sion (IRE)</v>
      </c>
      <c r="S56" t="str">
        <f t="shared" si="6"/>
        <v>Boughtbeforelunch (IRE)</v>
      </c>
      <c r="V56">
        <f t="shared" si="7"/>
        <v>51</v>
      </c>
      <c r="W56">
        <f t="shared" si="8"/>
        <v>-45</v>
      </c>
      <c r="X56">
        <f t="shared" si="9"/>
        <v>-45</v>
      </c>
      <c r="Y56">
        <f t="shared" si="10"/>
        <v>8</v>
      </c>
      <c r="Z56">
        <f t="shared" si="10"/>
        <v>8</v>
      </c>
      <c r="AA56">
        <f t="shared" si="10"/>
        <v>9</v>
      </c>
      <c r="AB56">
        <f t="shared" si="11"/>
        <v>4</v>
      </c>
      <c r="AC56">
        <f t="shared" si="12"/>
        <v>1</v>
      </c>
      <c r="AD56">
        <f t="shared" si="13"/>
        <v>5</v>
      </c>
      <c r="AE56">
        <f t="shared" si="14"/>
        <v>9</v>
      </c>
      <c r="AF56">
        <f t="shared" si="14"/>
        <v>7</v>
      </c>
    </row>
    <row r="57" spans="1:33" hidden="1" outlineLevel="1">
      <c r="A57" t="s">
        <v>25</v>
      </c>
      <c r="B57" t="str">
        <f>INDEX(A$2:A$20,MATCH(C57,W$2:W$20,0))</f>
        <v>Boy In A Bentley (IRE)</v>
      </c>
      <c r="C57">
        <f>LARGE(W$2:W$20, D57)</f>
        <v>19.069299999999998</v>
      </c>
      <c r="D57">
        <v>1</v>
      </c>
      <c r="E57">
        <f>LARGE(W$2:W$20, F57)</f>
        <v>18.321400000000001</v>
      </c>
      <c r="F57">
        <v>2</v>
      </c>
      <c r="G57">
        <f t="shared" si="16"/>
        <v>3.922010771239625E-2</v>
      </c>
      <c r="H57">
        <f t="shared" si="17"/>
        <v>4</v>
      </c>
      <c r="J57">
        <v>6</v>
      </c>
      <c r="K57" t="str">
        <f t="shared" si="0"/>
        <v>Boy In A Bentley (IRE)</v>
      </c>
      <c r="L57" t="str">
        <f t="shared" si="0"/>
        <v>Sauvignon</v>
      </c>
      <c r="M57" t="str">
        <f t="shared" si="0"/>
        <v>Boy In A Bentley (IRE)</v>
      </c>
      <c r="N57" t="str">
        <f t="shared" si="1"/>
        <v>Longhousesignora (IRE)</v>
      </c>
      <c r="O57" t="str">
        <f t="shared" si="2"/>
        <v>Boughtbeforelunch (IRE)</v>
      </c>
      <c r="P57" t="str">
        <f t="shared" si="3"/>
        <v>Longhousesignora (IRE)</v>
      </c>
      <c r="Q57" t="str">
        <f t="shared" si="4"/>
        <v>Longhousesignora (IRE)</v>
      </c>
      <c r="R57" t="str">
        <f t="shared" si="5"/>
        <v>Its Buster (IRE)</v>
      </c>
      <c r="S57" t="str">
        <f t="shared" si="6"/>
        <v>Longhousesignora (IRE)</v>
      </c>
      <c r="V57">
        <f t="shared" si="7"/>
        <v>38</v>
      </c>
      <c r="W57">
        <f t="shared" si="8"/>
        <v>-69</v>
      </c>
      <c r="X57">
        <f t="shared" si="9"/>
        <v>-69</v>
      </c>
      <c r="Y57">
        <f t="shared" si="10"/>
        <v>3</v>
      </c>
      <c r="Z57">
        <f t="shared" si="10"/>
        <v>9</v>
      </c>
      <c r="AA57">
        <f t="shared" si="10"/>
        <v>7</v>
      </c>
      <c r="AB57">
        <f t="shared" si="11"/>
        <v>5</v>
      </c>
      <c r="AC57">
        <f t="shared" si="12"/>
        <v>5</v>
      </c>
      <c r="AD57">
        <f t="shared" si="13"/>
        <v>1</v>
      </c>
      <c r="AE57">
        <f t="shared" si="14"/>
        <v>7</v>
      </c>
      <c r="AF57">
        <f t="shared" si="14"/>
        <v>1</v>
      </c>
    </row>
    <row r="58" spans="1:33" hidden="1" outlineLevel="1">
      <c r="A58" t="s">
        <v>28</v>
      </c>
      <c r="B58" t="str">
        <f>INDEX(A$2:A$20,MATCH(C58,AA$2:AA$20,0))</f>
        <v>Sauvignon</v>
      </c>
      <c r="C58">
        <f>LARGE(AA$2:AA$20, D58)</f>
        <v>2.8727</v>
      </c>
      <c r="D58">
        <v>1</v>
      </c>
      <c r="E58">
        <f>LARGE(AA$2:AA$20, F58)</f>
        <v>2.5121000000000002</v>
      </c>
      <c r="F58">
        <v>2</v>
      </c>
      <c r="G58">
        <f t="shared" si="16"/>
        <v>0.12552650816305211</v>
      </c>
      <c r="H58">
        <f t="shared" si="17"/>
        <v>3.5</v>
      </c>
      <c r="J58">
        <v>7</v>
      </c>
      <c r="K58" t="str">
        <f t="shared" si="0"/>
        <v>Loch Garman Aris (IRE)</v>
      </c>
      <c r="L58" t="str">
        <f t="shared" si="0"/>
        <v>Bolving (IRE)</v>
      </c>
      <c r="M58" t="str">
        <f t="shared" si="0"/>
        <v>Shroughmore Lass (IRE)</v>
      </c>
      <c r="N58" t="str">
        <f t="shared" si="1"/>
        <v>Boughtbeforelunch (IRE)</v>
      </c>
      <c r="O58" t="str">
        <f t="shared" si="2"/>
        <v>Shroughmore Lass (IRE)</v>
      </c>
      <c r="P58" t="str">
        <f t="shared" si="3"/>
        <v>Cranbrook Causeway (IRE)</v>
      </c>
      <c r="Q58" t="str">
        <f t="shared" si="4"/>
        <v>Cranbrook Causeway (IRE)</v>
      </c>
      <c r="R58" t="str">
        <f t="shared" si="5"/>
        <v>Bolving (IRE)</v>
      </c>
      <c r="S58" t="str">
        <f t="shared" si="6"/>
        <v>Bolving (IRE)</v>
      </c>
      <c r="V58">
        <f t="shared" si="7"/>
        <v>37</v>
      </c>
      <c r="W58">
        <f t="shared" si="8"/>
        <v>-63</v>
      </c>
      <c r="X58">
        <f t="shared" si="9"/>
        <v>-63</v>
      </c>
      <c r="Y58">
        <f t="shared" si="10"/>
        <v>7</v>
      </c>
      <c r="Z58">
        <f t="shared" si="10"/>
        <v>4</v>
      </c>
      <c r="AA58">
        <f t="shared" si="10"/>
        <v>1</v>
      </c>
      <c r="AB58">
        <f t="shared" si="11"/>
        <v>7</v>
      </c>
      <c r="AC58">
        <f t="shared" si="12"/>
        <v>6</v>
      </c>
      <c r="AD58">
        <f t="shared" si="13"/>
        <v>3</v>
      </c>
      <c r="AE58">
        <f t="shared" si="14"/>
        <v>5</v>
      </c>
      <c r="AF58">
        <f t="shared" si="14"/>
        <v>4</v>
      </c>
    </row>
    <row r="59" spans="1:33" hidden="1" outlineLevel="1">
      <c r="A59" t="s">
        <v>30</v>
      </c>
      <c r="B59" t="str">
        <f>INDEX(A$2:A$20,MATCH(C59,AC$2:AC$20,0))</f>
        <v>Sauvignon</v>
      </c>
      <c r="C59">
        <f>LARGE(AC$2:AC$20, D59)</f>
        <v>2.0402</v>
      </c>
      <c r="D59">
        <v>1</v>
      </c>
      <c r="E59">
        <f>LARGE(AC$2:AC$20, F59)</f>
        <v>2.0224000000000002</v>
      </c>
      <c r="F59">
        <v>2</v>
      </c>
      <c r="G59">
        <f t="shared" si="16"/>
        <v>8.7246348397215043E-3</v>
      </c>
      <c r="H59">
        <f t="shared" si="17"/>
        <v>3.5</v>
      </c>
      <c r="J59">
        <v>8</v>
      </c>
      <c r="K59" t="str">
        <f t="shared" si="0"/>
        <v>Longhousesignora (IRE)</v>
      </c>
      <c r="L59" t="str">
        <f t="shared" si="0"/>
        <v>Cnoc Sion (IRE)</v>
      </c>
      <c r="M59" t="str">
        <f t="shared" si="0"/>
        <v>Cranbrook Causeway (IRE)</v>
      </c>
      <c r="N59" t="str">
        <f t="shared" si="1"/>
        <v>Sauvignon</v>
      </c>
      <c r="O59" t="str">
        <f t="shared" si="2"/>
        <v>Bolving (IRE)</v>
      </c>
      <c r="P59" t="str">
        <f t="shared" si="3"/>
        <v>Loch Garman Aris (IRE)</v>
      </c>
      <c r="Q59" t="str">
        <f t="shared" si="4"/>
        <v>Loch Garman Aris (IRE)</v>
      </c>
      <c r="R59" t="str">
        <f t="shared" si="5"/>
        <v>Sauvignon</v>
      </c>
      <c r="S59" t="str">
        <f t="shared" si="6"/>
        <v>Loch Garman Aris (IRE)</v>
      </c>
      <c r="V59">
        <f t="shared" si="7"/>
        <v>28</v>
      </c>
      <c r="W59">
        <f t="shared" si="8"/>
        <v>-56</v>
      </c>
      <c r="X59">
        <f t="shared" si="9"/>
        <v>-56</v>
      </c>
      <c r="Y59">
        <f t="shared" si="10"/>
        <v>4</v>
      </c>
      <c r="Z59">
        <f t="shared" si="10"/>
        <v>2</v>
      </c>
      <c r="AA59">
        <f t="shared" si="10"/>
        <v>2</v>
      </c>
      <c r="AB59">
        <f t="shared" si="11"/>
        <v>2</v>
      </c>
      <c r="AC59">
        <f t="shared" si="12"/>
        <v>3</v>
      </c>
      <c r="AD59">
        <f t="shared" si="13"/>
        <v>6</v>
      </c>
      <c r="AE59">
        <f t="shared" si="14"/>
        <v>1</v>
      </c>
      <c r="AF59">
        <f t="shared" si="14"/>
        <v>8</v>
      </c>
    </row>
    <row r="60" spans="1:33" hidden="1" outlineLevel="1">
      <c r="A60" t="s">
        <v>26</v>
      </c>
      <c r="B60" t="str">
        <f>INDEX(A$2:A$20,MATCH(C60,Y$2:Y$20,0))</f>
        <v>Sauvignon</v>
      </c>
      <c r="C60">
        <f>LARGE(Y$2:Y$20, D60)</f>
        <v>3.9963000000000002</v>
      </c>
      <c r="D60">
        <v>1</v>
      </c>
      <c r="E60">
        <f>LARGE(Y$2:Y$20, F60)</f>
        <v>3.1074000000000002</v>
      </c>
      <c r="F60">
        <v>2</v>
      </c>
      <c r="G60">
        <f t="shared" si="16"/>
        <v>0.22243074844230915</v>
      </c>
      <c r="H60">
        <f t="shared" si="17"/>
        <v>3.5</v>
      </c>
      <c r="J60">
        <v>9</v>
      </c>
      <c r="K60" t="str">
        <f t="shared" si="0"/>
        <v>Cnoc Sion (IRE)</v>
      </c>
      <c r="L60" t="str">
        <f t="shared" si="0"/>
        <v>Loch Garman Aris (IRE)</v>
      </c>
      <c r="M60" t="str">
        <f t="shared" si="0"/>
        <v>Loch Garman Aris (IRE)</v>
      </c>
      <c r="N60" t="str">
        <f t="shared" si="1"/>
        <v>Loch Garman Aris (IRE)</v>
      </c>
      <c r="O60" t="str">
        <f t="shared" si="2"/>
        <v>Cranbrook Causeway (IRE)</v>
      </c>
      <c r="P60" t="str">
        <f t="shared" si="3"/>
        <v>Cnoc Sion (IRE)</v>
      </c>
      <c r="Q60" t="str">
        <f t="shared" si="4"/>
        <v>Cnoc Sion (IRE)</v>
      </c>
      <c r="R60" t="str">
        <f t="shared" si="5"/>
        <v>Cranbrook Causeway (IRE)</v>
      </c>
      <c r="S60" t="str">
        <f t="shared" si="6"/>
        <v>Cnoc Sion (IRE)</v>
      </c>
      <c r="V60">
        <f t="shared" si="7"/>
        <v>32</v>
      </c>
      <c r="W60">
        <f t="shared" si="8"/>
        <v>-47</v>
      </c>
      <c r="X60">
        <f t="shared" si="9"/>
        <v>-47</v>
      </c>
      <c r="Y60">
        <f t="shared" si="10"/>
        <v>2</v>
      </c>
      <c r="Z60">
        <f t="shared" si="10"/>
        <v>3</v>
      </c>
      <c r="AA60">
        <f t="shared" si="10"/>
        <v>8</v>
      </c>
      <c r="AB60">
        <f t="shared" si="11"/>
        <v>1</v>
      </c>
      <c r="AC60">
        <f t="shared" si="12"/>
        <v>2</v>
      </c>
      <c r="AD60">
        <f t="shared" si="13"/>
        <v>7</v>
      </c>
      <c r="AE60">
        <f t="shared" si="14"/>
        <v>3</v>
      </c>
      <c r="AF60">
        <f t="shared" si="14"/>
        <v>6</v>
      </c>
    </row>
    <row r="61" spans="1:33" hidden="1" outlineLevel="1">
      <c r="A61" t="s">
        <v>47</v>
      </c>
      <c r="B61" t="str">
        <f>INDEX(A$2:A$20,MATCH(C61,AD$2:AD$20,0))</f>
        <v>Shroughmore Lass (IRE)</v>
      </c>
      <c r="C61">
        <f>LARGE(AD$2:AD$20, D61)</f>
        <v>17.2834</v>
      </c>
      <c r="D61">
        <v>1</v>
      </c>
      <c r="E61">
        <f>LARGE(AD$2:AD$20, F61)</f>
        <v>15.1808</v>
      </c>
      <c r="F61">
        <v>2</v>
      </c>
      <c r="G61">
        <f t="shared" si="16"/>
        <v>0.12165430412997447</v>
      </c>
      <c r="H61">
        <f t="shared" si="17"/>
        <v>5</v>
      </c>
      <c r="J61">
        <v>10</v>
      </c>
      <c r="K61" t="str">
        <f t="shared" si="0"/>
        <v>Cranbrook Causeway (IRE)</v>
      </c>
      <c r="L61" t="str">
        <f t="shared" si="0"/>
        <v>Cranbrook Causeway (IRE)</v>
      </c>
      <c r="M61" t="str">
        <f t="shared" si="0"/>
        <v>Bolving (IRE)</v>
      </c>
      <c r="N61" t="str">
        <f t="shared" si="1"/>
        <v>Cnoc Sion (IRE)</v>
      </c>
      <c r="O61" t="str">
        <f t="shared" si="2"/>
        <v>Longhousesignora (IRE)</v>
      </c>
      <c r="P61" t="str">
        <f t="shared" si="3"/>
        <v>Boughtbeforelunch (IRE)</v>
      </c>
      <c r="Q61" t="str">
        <f t="shared" si="4"/>
        <v>Boughtbeforelunch (IRE)</v>
      </c>
      <c r="R61" t="str">
        <f t="shared" si="5"/>
        <v>Longhousesignora (IRE)</v>
      </c>
      <c r="S61" t="str">
        <f t="shared" si="6"/>
        <v>Cranbrook Causeway (IRE)</v>
      </c>
      <c r="V61">
        <f t="shared" si="7"/>
        <v>21</v>
      </c>
      <c r="W61">
        <f t="shared" si="8"/>
        <v>-70</v>
      </c>
      <c r="X61">
        <f>IF(ISNA(W61),"",W61)</f>
        <v>-70</v>
      </c>
      <c r="Y61">
        <f t="shared" si="10"/>
        <v>1</v>
      </c>
      <c r="Z61">
        <f t="shared" si="10"/>
        <v>1</v>
      </c>
      <c r="AA61">
        <f t="shared" si="10"/>
        <v>3</v>
      </c>
      <c r="AB61">
        <f t="shared" si="11"/>
        <v>6</v>
      </c>
      <c r="AC61">
        <f t="shared" si="12"/>
        <v>4</v>
      </c>
      <c r="AD61">
        <f t="shared" si="13"/>
        <v>2</v>
      </c>
      <c r="AE61">
        <f t="shared" si="14"/>
        <v>2</v>
      </c>
      <c r="AF61">
        <f t="shared" si="14"/>
        <v>2</v>
      </c>
    </row>
    <row r="62" spans="1:33" hidden="1" outlineLevel="1">
      <c r="A62" t="s">
        <v>116</v>
      </c>
      <c r="B62" t="str">
        <f>IF(OR(D2="5f ", D2="6f ", D2="7f ", D2="1m "), B57, IF(J2="2yo", B59, B53))</f>
        <v>Boy In A Bentley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Shroughmore Lass (IRE)</v>
      </c>
      <c r="C63" t="str">
        <f>IF(G68="Handicap", INDEX(B53:B55,(MATCH(LARGE(D53:D55,3),D53:D55,0))))</f>
        <v>Its Buster (IRE)</v>
      </c>
      <c r="D63" t="str">
        <f>IF(G68="Handicap", INDEX(B53:B55,(MATCH(LARGE(E53:E55,1),E53:E55,0))))</f>
        <v>Its Buster (IRE)</v>
      </c>
      <c r="G63" t="s">
        <v>68</v>
      </c>
      <c r="H63">
        <f>COUNTIF(A2:A30, "*")</f>
        <v>10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Boy In A Bentley (IRE)</v>
      </c>
      <c r="C64">
        <f>INDEX(AF$2:AF$20,MATCH(B64,A$2:A$20,0))</f>
        <v>4</v>
      </c>
      <c r="D64">
        <v>1</v>
      </c>
      <c r="E64">
        <f>SUMIF(B53:B61, B64, G53:G61)</f>
        <v>9.0521009728788654E-2</v>
      </c>
      <c r="F64">
        <v>0</v>
      </c>
      <c r="G64" t="str">
        <f>K2</f>
        <v>starsports.bet Novices Handicap Chase (Div 1)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Boy In A Bentley (IRE)</v>
      </c>
      <c r="C65">
        <f>INDEX(AF$2:AF$20,MATCH(B65,A$2:A$20,0))</f>
        <v>4</v>
      </c>
      <c r="D65">
        <v>1</v>
      </c>
      <c r="F65">
        <f>IF(G68="Non Handicap", F64+1, F64)</f>
        <v>0</v>
      </c>
      <c r="G65" t="str">
        <f>D2</f>
        <v xml:space="preserve">2m4½f </v>
      </c>
      <c r="H65">
        <f>LARGE(G58:G60, 1)</f>
        <v>0.22243074844230915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4614</v>
      </c>
      <c r="H66">
        <f ca="1">LARGE(F53:F55, 1)</f>
        <v>0.12165430412997447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Shroughmore Lass (IRE)</v>
      </c>
      <c r="F67">
        <f>IF(H63&lt;11, F66+1, F66)</f>
        <v>1</v>
      </c>
      <c r="G67" t="str">
        <f>G2</f>
        <v>Good</v>
      </c>
      <c r="H67" t="str">
        <f ca="1">INDEX(B53:B55,MATCH(H66,F53:F55,0))</f>
        <v>Shroughmore Lass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Boy In A Bentley (IRE)</v>
      </c>
      <c r="B68" t="str">
        <f ca="1">IF(ISNA(A68), B56, A68)</f>
        <v>Boy In A Bentley (IRE)</v>
      </c>
      <c r="C68">
        <f ca="1">INDEX(AF$2:AF$20,MATCH(B68,A$2:A$20,0))</f>
        <v>4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Boy In A Bentley (IRE)</v>
      </c>
      <c r="C69">
        <f ca="1">INDEX(AF$2:AF$20,MATCH(B69,A$2:A$20,0))</f>
        <v>4</v>
      </c>
      <c r="D69">
        <v>1</v>
      </c>
      <c r="F69">
        <f ca="1">IF(E70&gt;1, F68+1, F68)</f>
        <v>1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Boy In A Bentley (IRE)</v>
      </c>
      <c r="C70">
        <f ca="1">INDEX(AF$2:AF$20,MATCH(B70,A$2:A$20,0))</f>
        <v>4</v>
      </c>
      <c r="D70">
        <v>1</v>
      </c>
      <c r="E70">
        <f ca="1">SUMIF(B53:B61, B70, G53:G61)</f>
        <v>9.0521009728788654E-2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Boy In A Bentley (IRE)</v>
      </c>
      <c r="C72">
        <f>C53</f>
        <v>219.67449999999999</v>
      </c>
      <c r="D72">
        <f>(1/C72)*(C72-C73)</f>
        <v>5.1300902016392411E-2</v>
      </c>
      <c r="E72">
        <f>H53</f>
        <v>4</v>
      </c>
      <c r="F72">
        <f>(E72*10)-10</f>
        <v>30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Shroughmore Lass (IRE)</v>
      </c>
      <c r="C73">
        <f t="shared" si="19"/>
        <v>208.405</v>
      </c>
      <c r="D73">
        <f>(1/C73)*(C73-C74)</f>
        <v>2.3607878889661486E-3</v>
      </c>
      <c r="E73">
        <f t="shared" ref="E73:E74" si="20">H54</f>
        <v>5</v>
      </c>
      <c r="F73">
        <f>(E73*10)-10</f>
        <v>40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Its Buster (IRE)</v>
      </c>
      <c r="C74">
        <f t="shared" si="19"/>
        <v>207.91300000000001</v>
      </c>
      <c r="E74">
        <f t="shared" si="20"/>
        <v>8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3.5</v>
      </c>
      <c r="C77">
        <f>SMALL(AF2:AF50, 1)</f>
        <v>3.5</v>
      </c>
      <c r="D77" t="str">
        <f>IF(G77&lt;=3, "YES", "NO")</f>
        <v>NO</v>
      </c>
      <c r="E77">
        <f>IF(C77=0,SMALL(AF2:AF49,2), C77)</f>
        <v>3.5</v>
      </c>
      <c r="F77">
        <f>IF(E77=0, SMALL(AF2:AF49, 3), E77)</f>
        <v>3.5</v>
      </c>
      <c r="G77">
        <f>IF(F77=0, SMALL(AF2:AF49, 4), F77)</f>
        <v>3.5</v>
      </c>
      <c r="H77" t="str">
        <f>INDEX(A2:A50, MATCH(G77, AF2:AF50, 0))</f>
        <v>Sauvignon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195.58629999999999</v>
      </c>
      <c r="C78">
        <f>(B79-B78)+0.01</f>
        <v>24.098200000000002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219.67449999999999</v>
      </c>
      <c r="C79">
        <f>C78/B79</f>
        <v>0.10969957823962273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Sauvignon is highly rated.</v>
      </c>
      <c r="H79" t="str">
        <f>INDEX(A2:A50, MATCH(B79, AE2:AE50, 0))</f>
        <v>Boy In A Bentley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9.3642000000000003</v>
      </c>
      <c r="C80">
        <f>(B81-B80)+0.01</f>
        <v>9.7150999999999978</v>
      </c>
      <c r="D80" t="str">
        <f>D2</f>
        <v xml:space="preserve">2m4½f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19.069299999999998</v>
      </c>
      <c r="C81">
        <f>C80/B81</f>
        <v>0.50946285390654078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Cranbrook Causeway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Bangor</v>
      </c>
    </row>
    <row r="82" spans="1:19" hidden="1" outlineLevel="1">
      <c r="A82" t="s">
        <v>110</v>
      </c>
      <c r="B82">
        <f>INDEX(M2:M49, MATCH(H77, A2:A49, 0))</f>
        <v>68.305300000000003</v>
      </c>
      <c r="C82">
        <f>(B83-B82)+0.01</f>
        <v>13.811999999999992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82.107299999999995</v>
      </c>
      <c r="C83">
        <f>C82/B83</f>
        <v>0.16821890380027102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Sauvignonis the form horse.</v>
      </c>
      <c r="H83" t="str">
        <f>INDEX(A2:A50,MATCH(B83,INDEX(M2:M50,0)))</f>
        <v>Cranbrook Causeway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2.0402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2.0402</v>
      </c>
      <c r="C85">
        <f>C84/B85</f>
        <v>4.9014802470346043E-3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Sauvignon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5.1726000000000001</v>
      </c>
      <c r="C86">
        <f>(B87-B86)+0.01</f>
        <v>12.120800000000001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17.2834</v>
      </c>
      <c r="C87">
        <f>C86/B87</f>
        <v>0.70129719846789407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Shroughmore Lass (IRE) is 70.13% ahead of Sauvignon. </v>
      </c>
      <c r="H87" t="str">
        <f>INDEX(A2:A50, MATCH(B87, AD2:AD50, 0))</f>
        <v>Shroughmore Lass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3.9963000000000002</v>
      </c>
      <c r="C88">
        <f>B89-B88</f>
        <v>0</v>
      </c>
      <c r="H88" t="str">
        <f>INDEX(X2:X50, MATCH(B88, Y2:Y50, 0))</f>
        <v>Skelton, Harry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3.9963000000000002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Skelton, Harry. </v>
      </c>
      <c r="H89" t="str">
        <f>INDEX(X2:X50, MATCH(B89, Y2:Y50, 0))</f>
        <v>Skelton, Harry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51.133099999999999</v>
      </c>
      <c r="C90">
        <f>(B91-B90)+0.01</f>
        <v>20.6525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71.775599999999997</v>
      </c>
      <c r="C91">
        <f>(C90+0.01)/(B91+0.01)</f>
        <v>0.28783627914233495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Boy In A Bentley (IRE) outperformed Sauvignon significantly.</v>
      </c>
      <c r="H91" t="str">
        <f>INDEX(A2:A50, MATCH(B91, N2:N50, 0))</f>
        <v>Boy In A Bentley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0.33329999999999999</v>
      </c>
    </row>
    <row r="96" spans="1:19" hidden="1" outlineLevel="1">
      <c r="A96" t="s">
        <v>70</v>
      </c>
      <c r="B96">
        <f>INDEX(Sheet1!H:H, MATCH($A$51, Sheet1!$A:$A,0))</f>
        <v>0.1905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str">
        <f>INDEX(F96:F101,MATCH(1,E96:E101,0))</f>
        <v>Boy In A Bentley (IRE)</v>
      </c>
    </row>
    <row r="97" spans="1:6" hidden="1" outlineLevel="1">
      <c r="A97" t="s">
        <v>25</v>
      </c>
      <c r="B97">
        <f>INDEX(Sheet1!J:J, MATCH($A$51, Sheet1!$A:$A,0))</f>
        <v>9.5200000000000007E-2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0.42859999999999998</v>
      </c>
      <c r="C98" t="str">
        <f>IF(AND($B$94&gt;15,B98&gt;0.25),B57)</f>
        <v>Boy In A Bentley (IRE)</v>
      </c>
      <c r="D98">
        <f t="shared" si="22"/>
        <v>6</v>
      </c>
      <c r="E98">
        <f t="shared" si="23"/>
        <v>1</v>
      </c>
      <c r="F98" t="str">
        <f t="shared" si="24"/>
        <v>Boy In A Bentley (IRE)</v>
      </c>
    </row>
    <row r="99" spans="1:6" hidden="1" outlineLevel="1">
      <c r="A99" t="s">
        <v>26</v>
      </c>
      <c r="B99">
        <f>INDEX(Sheet1!P:P, MATCH($A$51, Sheet1!$A:$A,0))</f>
        <v>0.38100000000000001</v>
      </c>
      <c r="C99" t="str">
        <f>IF(AND($B$94&gt;15,B99&gt;0.25),B59)</f>
        <v>Sauvignon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0.23810000000000001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0.38100000000000001</v>
      </c>
      <c r="C101" t="str">
        <f>IF(AND($B$94&gt;15,B101&gt;0.25),B60)</f>
        <v>Sauvignon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1.42578125" bestFit="1" customWidth="1"/>
    <col min="3" max="3" width="12.5703125" bestFit="1" customWidth="1"/>
    <col min="4" max="4" width="18.7109375" bestFit="1" customWidth="1"/>
    <col min="5" max="5" width="12" bestFit="1" customWidth="1"/>
    <col min="6" max="6" width="13.28515625" bestFit="1" customWidth="1"/>
    <col min="7" max="7" width="97" bestFit="1" customWidth="1"/>
    <col min="8" max="8" width="18.7109375" bestFit="1" customWidth="1"/>
    <col min="9" max="9" width="10.140625" bestFit="1" customWidth="1"/>
    <col min="10" max="10" width="16.28515625" bestFit="1" customWidth="1"/>
    <col min="11" max="11" width="62" bestFit="1" customWidth="1"/>
    <col min="12" max="13" width="21.42578125" bestFit="1" customWidth="1"/>
    <col min="14" max="14" width="21.140625" bestFit="1" customWidth="1"/>
    <col min="15" max="19" width="21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140625" bestFit="1" customWidth="1"/>
    <col min="25" max="25" width="14.42578125" bestFit="1" customWidth="1"/>
    <col min="26" max="26" width="17.7109375" bestFit="1" customWidth="1"/>
    <col min="27" max="27" width="15" bestFit="1" customWidth="1"/>
    <col min="28" max="28" width="22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8.71093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505</v>
      </c>
      <c r="B2" s="1">
        <v>0.57291666666666663</v>
      </c>
      <c r="C2" t="s">
        <v>177</v>
      </c>
      <c r="D2" t="s">
        <v>503</v>
      </c>
      <c r="E2" t="s">
        <v>335</v>
      </c>
      <c r="F2">
        <v>4809</v>
      </c>
      <c r="G2" t="s">
        <v>336</v>
      </c>
      <c r="H2" t="s">
        <v>337</v>
      </c>
      <c r="I2" t="s">
        <v>5</v>
      </c>
      <c r="J2" t="s">
        <v>338</v>
      </c>
      <c r="K2" t="s">
        <v>504</v>
      </c>
      <c r="L2">
        <v>8</v>
      </c>
      <c r="M2">
        <v>70.239199999999997</v>
      </c>
      <c r="N2">
        <v>73.256399999999999</v>
      </c>
      <c r="O2">
        <v>24.1404</v>
      </c>
      <c r="P2">
        <v>8.0030000000000001</v>
      </c>
      <c r="Q2">
        <v>3.6659000000000002</v>
      </c>
      <c r="R2">
        <v>3.6800999999999999</v>
      </c>
      <c r="S2">
        <v>3.0232000000000001</v>
      </c>
      <c r="T2">
        <v>2.7458999999999998</v>
      </c>
      <c r="U2">
        <v>1.7330000000000001</v>
      </c>
      <c r="V2">
        <v>0</v>
      </c>
      <c r="W2">
        <v>0</v>
      </c>
      <c r="X2" t="s">
        <v>416</v>
      </c>
      <c r="Y2">
        <v>5.0972</v>
      </c>
      <c r="Z2" t="s">
        <v>506</v>
      </c>
      <c r="AA2">
        <v>3.1764999999999999</v>
      </c>
      <c r="AB2" t="s">
        <v>487</v>
      </c>
      <c r="AC2">
        <v>1.6855</v>
      </c>
      <c r="AD2">
        <v>35.633200000000002</v>
      </c>
      <c r="AE2" s="23">
        <v>237.68440000000001</v>
      </c>
      <c r="AF2">
        <v>4.5</v>
      </c>
      <c r="AG2">
        <v>118</v>
      </c>
    </row>
    <row r="3" spans="1:33">
      <c r="A3" t="s">
        <v>507</v>
      </c>
      <c r="B3" s="1">
        <v>0.57291666666666663</v>
      </c>
      <c r="C3" t="s">
        <v>177</v>
      </c>
      <c r="D3" t="s">
        <v>503</v>
      </c>
      <c r="E3" t="s">
        <v>335</v>
      </c>
      <c r="F3">
        <v>4809</v>
      </c>
      <c r="G3" t="s">
        <v>336</v>
      </c>
      <c r="H3" t="s">
        <v>337</v>
      </c>
      <c r="I3" t="s">
        <v>5</v>
      </c>
      <c r="J3" t="s">
        <v>338</v>
      </c>
      <c r="K3" t="s">
        <v>504</v>
      </c>
      <c r="L3">
        <v>6</v>
      </c>
      <c r="M3">
        <v>60.760599999999997</v>
      </c>
      <c r="N3">
        <v>69.204999999999998</v>
      </c>
      <c r="O3">
        <v>34.5747</v>
      </c>
      <c r="P3">
        <v>10.638400000000001</v>
      </c>
      <c r="Q3">
        <v>4.2542999999999997</v>
      </c>
      <c r="R3">
        <v>3.4152</v>
      </c>
      <c r="S3">
        <v>2.3527</v>
      </c>
      <c r="T3">
        <v>1.1317999999999999</v>
      </c>
      <c r="U3">
        <v>0.99970000000000003</v>
      </c>
      <c r="V3">
        <v>0</v>
      </c>
      <c r="W3">
        <v>17.3264</v>
      </c>
      <c r="X3" t="s">
        <v>508</v>
      </c>
      <c r="Y3">
        <v>3.5175000000000001</v>
      </c>
      <c r="Z3" t="s">
        <v>509</v>
      </c>
      <c r="AA3">
        <v>3.1863999999999999</v>
      </c>
      <c r="AB3" t="s">
        <v>510</v>
      </c>
      <c r="AC3">
        <v>1.1648000000000001</v>
      </c>
      <c r="AD3">
        <v>14.711</v>
      </c>
      <c r="AE3">
        <v>228.7106</v>
      </c>
      <c r="AF3">
        <v>7.5</v>
      </c>
      <c r="AG3">
        <v>112</v>
      </c>
    </row>
    <row r="4" spans="1:33">
      <c r="A4" t="s">
        <v>511</v>
      </c>
      <c r="B4" s="1">
        <v>0.57291666666666663</v>
      </c>
      <c r="C4" t="s">
        <v>177</v>
      </c>
      <c r="D4" t="s">
        <v>503</v>
      </c>
      <c r="E4" t="s">
        <v>335</v>
      </c>
      <c r="F4">
        <v>4809</v>
      </c>
      <c r="G4" t="s">
        <v>336</v>
      </c>
      <c r="H4" t="s">
        <v>337</v>
      </c>
      <c r="I4" t="s">
        <v>5</v>
      </c>
      <c r="J4" t="s">
        <v>338</v>
      </c>
      <c r="K4" t="s">
        <v>504</v>
      </c>
      <c r="L4">
        <v>6</v>
      </c>
      <c r="M4">
        <v>63.24</v>
      </c>
      <c r="N4">
        <v>63.1203</v>
      </c>
      <c r="O4">
        <v>34.132300000000001</v>
      </c>
      <c r="P4">
        <v>12.6084</v>
      </c>
      <c r="Q4">
        <v>4.9508999999999999</v>
      </c>
      <c r="R4">
        <v>4.0720000000000001</v>
      </c>
      <c r="S4">
        <v>4.1870000000000003</v>
      </c>
      <c r="T4">
        <v>2.6673</v>
      </c>
      <c r="U4">
        <v>1.3478000000000001</v>
      </c>
      <c r="V4">
        <v>1.9225000000000001</v>
      </c>
      <c r="W4">
        <v>0</v>
      </c>
      <c r="X4" t="s">
        <v>393</v>
      </c>
      <c r="Y4">
        <v>3.0838999999999999</v>
      </c>
      <c r="Z4" t="s">
        <v>394</v>
      </c>
      <c r="AA4">
        <v>1.7605999999999999</v>
      </c>
      <c r="AB4" t="s">
        <v>395</v>
      </c>
      <c r="AC4">
        <v>1.6534</v>
      </c>
      <c r="AD4">
        <v>15.515000000000001</v>
      </c>
      <c r="AE4">
        <v>214.26150000000001</v>
      </c>
      <c r="AF4">
        <v>7</v>
      </c>
      <c r="AG4">
        <v>117</v>
      </c>
    </row>
    <row r="5" spans="1:33">
      <c r="A5" t="s">
        <v>512</v>
      </c>
      <c r="B5" s="1">
        <v>0.57291666666666663</v>
      </c>
      <c r="C5" t="s">
        <v>177</v>
      </c>
      <c r="D5" t="s">
        <v>503</v>
      </c>
      <c r="E5" t="s">
        <v>335</v>
      </c>
      <c r="F5">
        <v>4809</v>
      </c>
      <c r="G5" t="s">
        <v>336</v>
      </c>
      <c r="H5" t="s">
        <v>337</v>
      </c>
      <c r="I5" t="s">
        <v>5</v>
      </c>
      <c r="J5" t="s">
        <v>338</v>
      </c>
      <c r="K5" t="s">
        <v>504</v>
      </c>
      <c r="L5">
        <v>9</v>
      </c>
      <c r="M5">
        <v>76.403199999999998</v>
      </c>
      <c r="N5">
        <v>35.290199999999999</v>
      </c>
      <c r="O5">
        <v>38.585599999999999</v>
      </c>
      <c r="P5">
        <v>5.7018000000000004</v>
      </c>
      <c r="Q5">
        <v>3.8912</v>
      </c>
      <c r="R5">
        <v>4.4622000000000002</v>
      </c>
      <c r="S5">
        <v>1.9494</v>
      </c>
      <c r="T5">
        <v>2.3045</v>
      </c>
      <c r="U5">
        <v>1.2102999999999999</v>
      </c>
      <c r="V5">
        <v>1.1532</v>
      </c>
      <c r="W5">
        <v>17.972100000000001</v>
      </c>
      <c r="X5" t="s">
        <v>513</v>
      </c>
      <c r="Y5">
        <v>1.2470000000000001</v>
      </c>
      <c r="Z5" t="s">
        <v>514</v>
      </c>
      <c r="AA5">
        <v>0.3705</v>
      </c>
      <c r="AB5" t="s">
        <v>487</v>
      </c>
      <c r="AC5">
        <v>1.6846000000000001</v>
      </c>
      <c r="AD5">
        <v>16.924700000000001</v>
      </c>
      <c r="AE5">
        <v>209.15049999999999</v>
      </c>
      <c r="AF5">
        <v>6</v>
      </c>
      <c r="AG5">
        <v>110</v>
      </c>
    </row>
    <row r="6" spans="1:33">
      <c r="A6" t="s">
        <v>515</v>
      </c>
      <c r="B6" s="1">
        <v>0.57291666666666663</v>
      </c>
      <c r="C6" t="s">
        <v>177</v>
      </c>
      <c r="D6" t="s">
        <v>503</v>
      </c>
      <c r="E6" t="s">
        <v>335</v>
      </c>
      <c r="F6">
        <v>4809</v>
      </c>
      <c r="G6" t="s">
        <v>336</v>
      </c>
      <c r="H6" t="s">
        <v>337</v>
      </c>
      <c r="I6" t="s">
        <v>5</v>
      </c>
      <c r="J6" t="s">
        <v>338</v>
      </c>
      <c r="K6" t="s">
        <v>504</v>
      </c>
      <c r="L6">
        <v>7</v>
      </c>
      <c r="M6">
        <v>75.42</v>
      </c>
      <c r="N6">
        <v>47.4084</v>
      </c>
      <c r="O6">
        <v>25.665900000000001</v>
      </c>
      <c r="P6">
        <v>9.5280000000000005</v>
      </c>
      <c r="Q6">
        <v>4.4443999999999999</v>
      </c>
      <c r="R6">
        <v>5.1177999999999999</v>
      </c>
      <c r="S6">
        <v>2.665</v>
      </c>
      <c r="T6">
        <v>1.083</v>
      </c>
      <c r="U6">
        <v>1.3084</v>
      </c>
      <c r="V6">
        <v>0.99109999999999998</v>
      </c>
      <c r="W6">
        <v>12.394299999999999</v>
      </c>
      <c r="X6" t="s">
        <v>516</v>
      </c>
      <c r="Y6">
        <v>2.4954000000000001</v>
      </c>
      <c r="Z6" t="s">
        <v>517</v>
      </c>
      <c r="AA6">
        <v>0.41199999999999998</v>
      </c>
      <c r="AB6" t="s">
        <v>518</v>
      </c>
      <c r="AC6">
        <v>1.6891</v>
      </c>
      <c r="AD6">
        <v>17.687200000000001</v>
      </c>
      <c r="AE6">
        <v>208.31010000000001</v>
      </c>
      <c r="AF6">
        <v>8</v>
      </c>
      <c r="AG6">
        <v>109</v>
      </c>
    </row>
    <row r="7" spans="1:33">
      <c r="A7" t="s">
        <v>519</v>
      </c>
      <c r="B7" s="1">
        <v>0.57291666666666663</v>
      </c>
      <c r="C7" t="s">
        <v>177</v>
      </c>
      <c r="D7" t="s">
        <v>503</v>
      </c>
      <c r="E7" t="s">
        <v>335</v>
      </c>
      <c r="F7">
        <v>4809</v>
      </c>
      <c r="G7" t="s">
        <v>336</v>
      </c>
      <c r="H7" t="s">
        <v>337</v>
      </c>
      <c r="I7" t="s">
        <v>5</v>
      </c>
      <c r="J7" t="s">
        <v>338</v>
      </c>
      <c r="K7" t="s">
        <v>504</v>
      </c>
      <c r="L7">
        <v>7</v>
      </c>
      <c r="M7">
        <v>62.402999999999999</v>
      </c>
      <c r="N7">
        <v>51.295000000000002</v>
      </c>
      <c r="O7">
        <v>23.140799999999999</v>
      </c>
      <c r="P7">
        <v>7.3979999999999997</v>
      </c>
      <c r="Q7">
        <v>7.3583999999999996</v>
      </c>
      <c r="R7">
        <v>5.4443000000000001</v>
      </c>
      <c r="S7">
        <v>2.2665000000000002</v>
      </c>
      <c r="T7">
        <v>2.0173000000000001</v>
      </c>
      <c r="U7">
        <v>2.0655999999999999</v>
      </c>
      <c r="V7">
        <v>1.6700999999999999</v>
      </c>
      <c r="W7">
        <v>3.3332999999999999</v>
      </c>
      <c r="X7" t="s">
        <v>520</v>
      </c>
      <c r="Y7">
        <v>1.7825</v>
      </c>
      <c r="Z7" t="s">
        <v>363</v>
      </c>
      <c r="AA7">
        <v>3.0255000000000001</v>
      </c>
      <c r="AB7" t="s">
        <v>487</v>
      </c>
      <c r="AC7">
        <v>1.7476</v>
      </c>
      <c r="AD7">
        <v>16.920300000000001</v>
      </c>
      <c r="AE7">
        <v>191.8682</v>
      </c>
      <c r="AF7">
        <v>10</v>
      </c>
      <c r="AG7">
        <v>118</v>
      </c>
    </row>
    <row r="8" spans="1:33">
      <c r="A8" t="s">
        <v>521</v>
      </c>
      <c r="B8" s="1">
        <v>0.57291666666666663</v>
      </c>
      <c r="C8" t="s">
        <v>177</v>
      </c>
      <c r="D8" t="s">
        <v>503</v>
      </c>
      <c r="E8" t="s">
        <v>335</v>
      </c>
      <c r="F8">
        <v>4809</v>
      </c>
      <c r="G8" t="s">
        <v>336</v>
      </c>
      <c r="H8" t="s">
        <v>337</v>
      </c>
      <c r="I8" t="s">
        <v>5</v>
      </c>
      <c r="J8" t="s">
        <v>338</v>
      </c>
      <c r="K8" t="s">
        <v>504</v>
      </c>
      <c r="L8">
        <v>7</v>
      </c>
      <c r="M8">
        <v>61.482999999999997</v>
      </c>
      <c r="N8">
        <v>27.156199999999998</v>
      </c>
      <c r="O8">
        <v>29.4466</v>
      </c>
      <c r="P8">
        <v>7.2892999999999999</v>
      </c>
      <c r="Q8">
        <v>3.4249000000000001</v>
      </c>
      <c r="R8">
        <v>3.8555999999999999</v>
      </c>
      <c r="S8">
        <v>2.492</v>
      </c>
      <c r="T8">
        <v>0</v>
      </c>
      <c r="U8">
        <v>0</v>
      </c>
      <c r="V8">
        <v>0</v>
      </c>
      <c r="W8">
        <v>19.510000000000002</v>
      </c>
      <c r="X8" t="s">
        <v>402</v>
      </c>
      <c r="Y8">
        <v>1.5439000000000001</v>
      </c>
      <c r="Z8" t="s">
        <v>342</v>
      </c>
      <c r="AA8">
        <v>2.33</v>
      </c>
      <c r="AB8" t="s">
        <v>343</v>
      </c>
      <c r="AC8">
        <v>1.1875</v>
      </c>
      <c r="AD8">
        <v>16.026399999999999</v>
      </c>
      <c r="AE8">
        <v>180.13749999999999</v>
      </c>
      <c r="AF8">
        <v>5</v>
      </c>
      <c r="AG8">
        <v>118</v>
      </c>
    </row>
    <row r="9" spans="1:33">
      <c r="A9" t="s">
        <v>522</v>
      </c>
      <c r="B9" s="1">
        <v>0.57291666666666663</v>
      </c>
      <c r="C9" t="s">
        <v>177</v>
      </c>
      <c r="D9" t="s">
        <v>503</v>
      </c>
      <c r="E9" t="s">
        <v>335</v>
      </c>
      <c r="F9">
        <v>4809</v>
      </c>
      <c r="G9" t="s">
        <v>336</v>
      </c>
      <c r="H9" t="s">
        <v>337</v>
      </c>
      <c r="I9" t="s">
        <v>5</v>
      </c>
      <c r="J9" t="s">
        <v>338</v>
      </c>
      <c r="K9" t="s">
        <v>504</v>
      </c>
      <c r="L9">
        <v>8</v>
      </c>
      <c r="M9">
        <v>49.070399999999999</v>
      </c>
      <c r="N9">
        <v>35.574599999999997</v>
      </c>
      <c r="O9">
        <v>18.919</v>
      </c>
      <c r="P9">
        <v>9.1097999999999999</v>
      </c>
      <c r="Q9">
        <v>4.8303000000000003</v>
      </c>
      <c r="R9">
        <v>4.5551000000000004</v>
      </c>
      <c r="S9">
        <v>4.4253999999999998</v>
      </c>
      <c r="T9">
        <v>1.8246</v>
      </c>
      <c r="U9">
        <v>1.3680000000000001</v>
      </c>
      <c r="V9">
        <v>0.88060000000000005</v>
      </c>
      <c r="W9">
        <v>18.8157</v>
      </c>
      <c r="X9" t="s">
        <v>523</v>
      </c>
      <c r="Y9">
        <v>1.5720000000000001</v>
      </c>
      <c r="Z9" t="s">
        <v>524</v>
      </c>
      <c r="AA9">
        <v>0.27689999999999998</v>
      </c>
      <c r="AB9" t="s">
        <v>525</v>
      </c>
      <c r="AC9">
        <v>2.5604</v>
      </c>
      <c r="AD9">
        <v>13.399900000000001</v>
      </c>
      <c r="AE9">
        <v>167.18270000000001</v>
      </c>
      <c r="AF9">
        <v>20</v>
      </c>
      <c r="AG9">
        <v>101</v>
      </c>
    </row>
    <row r="10" spans="1:33">
      <c r="A10" t="s">
        <v>526</v>
      </c>
      <c r="B10" s="1">
        <v>0.57291666666666663</v>
      </c>
      <c r="C10" t="s">
        <v>177</v>
      </c>
      <c r="D10" t="s">
        <v>503</v>
      </c>
      <c r="E10" t="s">
        <v>335</v>
      </c>
      <c r="F10">
        <v>4809</v>
      </c>
      <c r="G10" t="s">
        <v>336</v>
      </c>
      <c r="H10" t="s">
        <v>337</v>
      </c>
      <c r="I10" t="s">
        <v>5</v>
      </c>
      <c r="J10" t="s">
        <v>338</v>
      </c>
      <c r="K10" t="s">
        <v>504</v>
      </c>
      <c r="L10">
        <v>7</v>
      </c>
      <c r="M10">
        <v>48.205500000000001</v>
      </c>
      <c r="N10">
        <v>38.792099999999998</v>
      </c>
      <c r="O10">
        <v>24.075299999999999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527</v>
      </c>
      <c r="Y10">
        <v>1.9853000000000001</v>
      </c>
      <c r="Z10" t="s">
        <v>528</v>
      </c>
      <c r="AA10">
        <v>1.6811</v>
      </c>
      <c r="AB10" t="s">
        <v>529</v>
      </c>
      <c r="AC10">
        <v>0.89159999999999995</v>
      </c>
      <c r="AD10">
        <v>18.6663</v>
      </c>
      <c r="AE10">
        <v>157.35929999999999</v>
      </c>
      <c r="AF10">
        <v>10</v>
      </c>
      <c r="AG10">
        <v>120</v>
      </c>
    </row>
    <row r="11" spans="1:33">
      <c r="A11" t="s">
        <v>530</v>
      </c>
      <c r="B11" s="1">
        <v>0.57291666666666663</v>
      </c>
      <c r="C11" t="s">
        <v>177</v>
      </c>
      <c r="D11" t="s">
        <v>503</v>
      </c>
      <c r="E11" t="s">
        <v>335</v>
      </c>
      <c r="F11">
        <v>4809</v>
      </c>
      <c r="G11" t="s">
        <v>336</v>
      </c>
      <c r="H11" t="s">
        <v>337</v>
      </c>
      <c r="I11" t="s">
        <v>5</v>
      </c>
      <c r="J11" t="s">
        <v>338</v>
      </c>
      <c r="K11" t="s">
        <v>504</v>
      </c>
      <c r="L11">
        <v>7</v>
      </c>
      <c r="M11">
        <v>62.363500000000002</v>
      </c>
      <c r="N11">
        <v>32.390900000000002</v>
      </c>
      <c r="O11">
        <v>15.793200000000001</v>
      </c>
      <c r="P11">
        <v>5.8091999999999997</v>
      </c>
      <c r="Q11">
        <v>4.9637000000000002</v>
      </c>
      <c r="R11">
        <v>5.2252000000000001</v>
      </c>
      <c r="S11">
        <v>1.7525999999999999</v>
      </c>
      <c r="T11">
        <v>1.1455</v>
      </c>
      <c r="U11">
        <v>1.0007999999999999</v>
      </c>
      <c r="V11">
        <v>1.2884</v>
      </c>
      <c r="W11">
        <v>0</v>
      </c>
      <c r="X11" t="s">
        <v>420</v>
      </c>
      <c r="Y11">
        <v>2.6318000000000001</v>
      </c>
      <c r="Z11" t="s">
        <v>531</v>
      </c>
      <c r="AA11">
        <v>2.4767000000000001</v>
      </c>
      <c r="AB11" t="s">
        <v>532</v>
      </c>
      <c r="AC11">
        <v>1.8219000000000001</v>
      </c>
      <c r="AD11">
        <v>12.414099999999999</v>
      </c>
      <c r="AE11">
        <v>151.07749999999999</v>
      </c>
      <c r="AF11">
        <v>6.5</v>
      </c>
      <c r="AG11">
        <v>101</v>
      </c>
    </row>
    <row r="51" spans="1:33" hidden="1" outlineLevel="1">
      <c r="A51" t="str">
        <f>C2</f>
        <v>Chepstow</v>
      </c>
      <c r="B51">
        <f>B2</f>
        <v>0.57291666666666663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All Kings (IRE)</v>
      </c>
      <c r="L52" t="str">
        <f t="shared" si="0"/>
        <v>Miles To Milan (IRE)</v>
      </c>
      <c r="M52" t="str">
        <f t="shared" si="0"/>
        <v>All Kings (IRE)</v>
      </c>
      <c r="N52" t="str">
        <f t="shared" ref="N52:N91" si="1">INDEX($A$2:$A$20,(MATCH(LARGE(W$2:W$20,$J52),W$2:W$20,0)))</f>
        <v>Potters Approach (IRE)</v>
      </c>
      <c r="O52" t="str">
        <f t="shared" ref="O52:O91" si="2">INDEX($A$2:$A$20,(MATCH(LARGE(AA$2:AA$20,$J52),AA$2:AA$20,0)))</f>
        <v>Garrane (IRE)</v>
      </c>
      <c r="P52" t="str">
        <f t="shared" ref="P52:P91" si="3">INDEX($A$2:$A$20,(MATCH(LARGE(Y$2:Y$20,$J52),Y$2:Y$20,0)))</f>
        <v>Miles To Milan (IRE)</v>
      </c>
      <c r="Q52" t="str">
        <f t="shared" ref="Q52:Q91" si="4">INDEX($A$2:$A$20,(MATCH(LARGE(Y$2:Y$20,$J52),Y$2:Y$20,0)))</f>
        <v>Miles To Milan (IRE)</v>
      </c>
      <c r="R52" t="str">
        <f t="shared" ref="R52:R91" si="5">INDEX($A$2:$A$20,(MATCH(LARGE(AD$2:AD$20,$J52),AD$2:AD$20,0)))</f>
        <v>Miles To Milan (IRE)</v>
      </c>
      <c r="S52" t="str">
        <f t="shared" ref="S52:S80" si="6">A2</f>
        <v>Miles To Milan (IRE)</v>
      </c>
      <c r="V52">
        <f t="shared" ref="V52:V80" si="7">SUM(Y52:AF52)</f>
        <v>62</v>
      </c>
      <c r="W52">
        <f t="shared" ref="W52:W80" si="8">V52-AG2</f>
        <v>-56</v>
      </c>
      <c r="X52">
        <f t="shared" ref="X52:X60" si="9">IF(ISNA(W52),"",W52)</f>
        <v>-56</v>
      </c>
      <c r="Y52">
        <f t="shared" ref="Y52:AA80" si="10">(($H$63+1)-(RANK(M2,M$2:M$30)))</f>
        <v>8</v>
      </c>
      <c r="Z52">
        <f t="shared" si="10"/>
        <v>10</v>
      </c>
      <c r="AA52">
        <f t="shared" si="10"/>
        <v>5</v>
      </c>
      <c r="AB52">
        <f t="shared" ref="AB52:AB80" si="11">(($H$63+1)-(RANK(W2,W$2:W$30)))</f>
        <v>4</v>
      </c>
      <c r="AC52">
        <f t="shared" ref="AC52:AC80" si="12">(($H$63+1)-(RANK(Y2,Y$2:Y$30)))</f>
        <v>10</v>
      </c>
      <c r="AD52">
        <f t="shared" ref="AD52:AD80" si="13">(($H$63+1)-(RANK(AA2,AA$2:AA$30)))</f>
        <v>9</v>
      </c>
      <c r="AE52">
        <f t="shared" ref="AE52:AF80" si="14">(($H$63+1)-(RANK(AC2,AC$2:AC$30)))</f>
        <v>6</v>
      </c>
      <c r="AF52">
        <f t="shared" si="14"/>
        <v>10</v>
      </c>
      <c r="AG52" t="str">
        <f>INDEX(S52:S92, MATCH(LARGE(X52:X92, 1),X52:X92, 0))</f>
        <v>Miles To Milan (IRE)</v>
      </c>
    </row>
    <row r="53" spans="1:33" hidden="1" outlineLevel="1">
      <c r="A53" t="s">
        <v>43</v>
      </c>
      <c r="B53" t="str">
        <f>A2</f>
        <v>Miles To Milan (IRE)</v>
      </c>
      <c r="C53">
        <f>AE2</f>
        <v>237.68440000000001</v>
      </c>
      <c r="D53">
        <f>AG2</f>
        <v>118</v>
      </c>
      <c r="E53">
        <f>C53-D53</f>
        <v>119.68440000000001</v>
      </c>
      <c r="F53">
        <f>SUMIF(B53:B61, B53, G53:G61)</f>
        <v>0.82382461541281549</v>
      </c>
      <c r="G53">
        <f>(1/C53)*(C53-C54)</f>
        <v>3.7755107192562955E-2</v>
      </c>
      <c r="H53">
        <f>AF2</f>
        <v>4.5</v>
      </c>
      <c r="J53">
        <v>2</v>
      </c>
      <c r="K53" t="str">
        <f t="shared" si="0"/>
        <v>Clondaw Bisto (IRE)</v>
      </c>
      <c r="L53" t="str">
        <f t="shared" si="0"/>
        <v>Garrane (IRE)</v>
      </c>
      <c r="M53" t="str">
        <f t="shared" si="0"/>
        <v>Garrane (IRE)</v>
      </c>
      <c r="N53" t="str">
        <f t="shared" si="1"/>
        <v>Definately Vinnie</v>
      </c>
      <c r="O53" t="str">
        <f t="shared" si="2"/>
        <v>Miles To Milan (IRE)</v>
      </c>
      <c r="P53" t="str">
        <f t="shared" si="3"/>
        <v>Garrane (IRE)</v>
      </c>
      <c r="Q53" t="str">
        <f t="shared" si="4"/>
        <v>Garrane (IRE)</v>
      </c>
      <c r="R53" t="str">
        <f t="shared" si="5"/>
        <v>Ballyknock Cloud (IRE)</v>
      </c>
      <c r="S53" t="str">
        <f t="shared" si="6"/>
        <v>Garrane (IRE)</v>
      </c>
      <c r="V53">
        <f t="shared" si="7"/>
        <v>52</v>
      </c>
      <c r="W53">
        <f t="shared" si="8"/>
        <v>-60</v>
      </c>
      <c r="X53">
        <f t="shared" si="9"/>
        <v>-60</v>
      </c>
      <c r="Y53">
        <f t="shared" si="10"/>
        <v>3</v>
      </c>
      <c r="Z53">
        <f t="shared" si="10"/>
        <v>9</v>
      </c>
      <c r="AA53">
        <f t="shared" si="10"/>
        <v>9</v>
      </c>
      <c r="AB53">
        <f t="shared" si="11"/>
        <v>7</v>
      </c>
      <c r="AC53">
        <f t="shared" si="12"/>
        <v>9</v>
      </c>
      <c r="AD53">
        <f t="shared" si="13"/>
        <v>10</v>
      </c>
      <c r="AE53">
        <f t="shared" si="14"/>
        <v>2</v>
      </c>
      <c r="AF53">
        <f t="shared" si="14"/>
        <v>3</v>
      </c>
    </row>
    <row r="54" spans="1:33" hidden="1" outlineLevel="1">
      <c r="A54" t="s">
        <v>44</v>
      </c>
      <c r="B54" t="str">
        <f>A3</f>
        <v>Garrane (IRE)</v>
      </c>
      <c r="C54">
        <f>AE3</f>
        <v>228.7106</v>
      </c>
      <c r="D54">
        <f>AG3</f>
        <v>112</v>
      </c>
      <c r="E54">
        <f t="shared" ref="E54:E55" si="15">C54-D54</f>
        <v>116.7106</v>
      </c>
      <c r="F54">
        <f ca="1">SUMIF(B53:B64, B54, G53:G61)</f>
        <v>3.1069545568666898E-3</v>
      </c>
      <c r="H54">
        <f>AF3</f>
        <v>7.5</v>
      </c>
      <c r="J54">
        <v>3</v>
      </c>
      <c r="K54" t="str">
        <f t="shared" si="0"/>
        <v>Miles To Milan (IRE)</v>
      </c>
      <c r="L54" t="str">
        <f t="shared" si="0"/>
        <v>Waterloo Warrior (IRE)</v>
      </c>
      <c r="M54" t="str">
        <f t="shared" si="0"/>
        <v>Waterloo Warrior (IRE)</v>
      </c>
      <c r="N54" t="str">
        <f t="shared" si="1"/>
        <v>All Kings (IRE)</v>
      </c>
      <c r="O54" t="str">
        <f t="shared" si="2"/>
        <v>Treaty Girl (IRE)</v>
      </c>
      <c r="P54" t="str">
        <f t="shared" si="3"/>
        <v>Waterloo Warrior (IRE)</v>
      </c>
      <c r="Q54" t="str">
        <f t="shared" si="4"/>
        <v>Waterloo Warrior (IRE)</v>
      </c>
      <c r="R54" t="str">
        <f t="shared" si="5"/>
        <v>Clondaw Bisto (IRE)</v>
      </c>
      <c r="S54" t="str">
        <f t="shared" si="6"/>
        <v>Waterloo Warrior (IRE)</v>
      </c>
      <c r="V54">
        <f t="shared" si="7"/>
        <v>48</v>
      </c>
      <c r="W54">
        <f t="shared" si="8"/>
        <v>-69</v>
      </c>
      <c r="X54">
        <f t="shared" si="9"/>
        <v>-69</v>
      </c>
      <c r="Y54">
        <f t="shared" si="10"/>
        <v>7</v>
      </c>
      <c r="Z54">
        <f t="shared" si="10"/>
        <v>8</v>
      </c>
      <c r="AA54">
        <f t="shared" si="10"/>
        <v>8</v>
      </c>
      <c r="AB54">
        <f t="shared" si="11"/>
        <v>4</v>
      </c>
      <c r="AC54">
        <f t="shared" si="12"/>
        <v>8</v>
      </c>
      <c r="AD54">
        <f t="shared" si="13"/>
        <v>5</v>
      </c>
      <c r="AE54">
        <f t="shared" si="14"/>
        <v>4</v>
      </c>
      <c r="AF54">
        <f t="shared" si="14"/>
        <v>4</v>
      </c>
    </row>
    <row r="55" spans="1:33" hidden="1" outlineLevel="1">
      <c r="A55" t="s">
        <v>45</v>
      </c>
      <c r="B55" t="str">
        <f>A4</f>
        <v>Waterloo Warrior (IRE)</v>
      </c>
      <c r="C55">
        <f>AE4</f>
        <v>214.26150000000001</v>
      </c>
      <c r="D55">
        <f>AG4</f>
        <v>117</v>
      </c>
      <c r="E55">
        <f t="shared" si="15"/>
        <v>97.261500000000012</v>
      </c>
      <c r="F55">
        <f ca="1">SUMIF(B53:B64, B55, G53:G61)</f>
        <v>0</v>
      </c>
      <c r="H55">
        <f>AF4</f>
        <v>7</v>
      </c>
      <c r="J55">
        <v>4</v>
      </c>
      <c r="K55" t="str">
        <f t="shared" si="0"/>
        <v>Waterloo Warrior (IRE)</v>
      </c>
      <c r="L55" t="str">
        <f t="shared" si="0"/>
        <v>Treaty Girl (IRE)</v>
      </c>
      <c r="M55" t="str">
        <f t="shared" si="0"/>
        <v>Potters Approach (IRE)</v>
      </c>
      <c r="N55" t="str">
        <f t="shared" si="1"/>
        <v>Garrane (IRE)</v>
      </c>
      <c r="O55" t="str">
        <f t="shared" si="2"/>
        <v>Cougars Gold (IRE)</v>
      </c>
      <c r="P55" t="str">
        <f t="shared" si="3"/>
        <v>Cougars Gold (IRE)</v>
      </c>
      <c r="Q55" t="str">
        <f t="shared" si="4"/>
        <v>Cougars Gold (IRE)</v>
      </c>
      <c r="R55" t="str">
        <f t="shared" si="5"/>
        <v>All Kings (IRE)</v>
      </c>
      <c r="S55" t="str">
        <f t="shared" si="6"/>
        <v>All Kings (IRE)</v>
      </c>
      <c r="V55">
        <f t="shared" si="7"/>
        <v>46</v>
      </c>
      <c r="W55">
        <f t="shared" si="8"/>
        <v>-64</v>
      </c>
      <c r="X55">
        <f t="shared" si="9"/>
        <v>-64</v>
      </c>
      <c r="Y55">
        <f t="shared" si="10"/>
        <v>10</v>
      </c>
      <c r="Z55">
        <f t="shared" si="10"/>
        <v>3</v>
      </c>
      <c r="AA55">
        <f t="shared" si="10"/>
        <v>10</v>
      </c>
      <c r="AB55">
        <f t="shared" si="11"/>
        <v>8</v>
      </c>
      <c r="AC55">
        <f t="shared" si="12"/>
        <v>1</v>
      </c>
      <c r="AD55">
        <f t="shared" si="13"/>
        <v>2</v>
      </c>
      <c r="AE55">
        <f t="shared" si="14"/>
        <v>5</v>
      </c>
      <c r="AF55">
        <f t="shared" si="14"/>
        <v>7</v>
      </c>
    </row>
    <row r="56" spans="1:33" hidden="1" outlineLevel="1">
      <c r="A56" t="s">
        <v>46</v>
      </c>
      <c r="B56" t="str">
        <f>INDEX(A$2:A$20,MATCH(C56,M$2:M$20,0))</f>
        <v>All Kings (IRE)</v>
      </c>
      <c r="C56">
        <f>LARGE(M$2:M$20, D56)</f>
        <v>76.403199999999998</v>
      </c>
      <c r="D56">
        <v>1</v>
      </c>
      <c r="E56">
        <f>LARGE(M$2:M$20, F56)</f>
        <v>75.42</v>
      </c>
      <c r="F56">
        <v>2</v>
      </c>
      <c r="G56">
        <f t="shared" ref="G56:G61" si="16">IF(C56&gt;0, (1/C56)*(C56-E56), 0.1)</f>
        <v>1.2868570949907813E-2</v>
      </c>
      <c r="H56">
        <f t="shared" ref="H56:H61" si="17">INDEX(AF$2:AF$20,MATCH(B56,A$2:A$20,0))</f>
        <v>6</v>
      </c>
      <c r="J56">
        <v>5</v>
      </c>
      <c r="K56" t="str">
        <f t="shared" si="0"/>
        <v>Treaty Girl (IRE)</v>
      </c>
      <c r="L56" t="str">
        <f t="shared" si="0"/>
        <v>Clondaw Bisto (IRE)</v>
      </c>
      <c r="M56" t="str">
        <f t="shared" si="0"/>
        <v>Clondaw Bisto (IRE)</v>
      </c>
      <c r="N56" t="str">
        <f t="shared" si="1"/>
        <v>Clondaw Bisto (IRE)</v>
      </c>
      <c r="O56" t="str">
        <f t="shared" si="2"/>
        <v>Potters Approach (IRE)</v>
      </c>
      <c r="P56" t="str">
        <f t="shared" si="3"/>
        <v>Clondaw Bisto (IRE)</v>
      </c>
      <c r="Q56" t="str">
        <f t="shared" si="4"/>
        <v>Clondaw Bisto (IRE)</v>
      </c>
      <c r="R56" t="str">
        <f t="shared" si="5"/>
        <v>Treaty Girl (IRE)</v>
      </c>
      <c r="S56" t="str">
        <f t="shared" si="6"/>
        <v>Clondaw Bisto (IRE)</v>
      </c>
      <c r="V56">
        <f t="shared" si="7"/>
        <v>51</v>
      </c>
      <c r="W56">
        <f t="shared" si="8"/>
        <v>-58</v>
      </c>
      <c r="X56">
        <f t="shared" si="9"/>
        <v>-58</v>
      </c>
      <c r="Y56">
        <f t="shared" si="10"/>
        <v>9</v>
      </c>
      <c r="Z56">
        <f t="shared" si="10"/>
        <v>6</v>
      </c>
      <c r="AA56">
        <f t="shared" si="10"/>
        <v>6</v>
      </c>
      <c r="AB56">
        <f t="shared" si="11"/>
        <v>6</v>
      </c>
      <c r="AC56">
        <f t="shared" si="12"/>
        <v>6</v>
      </c>
      <c r="AD56">
        <f t="shared" si="13"/>
        <v>3</v>
      </c>
      <c r="AE56">
        <f t="shared" si="14"/>
        <v>7</v>
      </c>
      <c r="AF56">
        <f t="shared" si="14"/>
        <v>8</v>
      </c>
    </row>
    <row r="57" spans="1:33" hidden="1" outlineLevel="1">
      <c r="A57" t="s">
        <v>25</v>
      </c>
      <c r="B57" t="str">
        <f>INDEX(A$2:A$20,MATCH(C57,W$2:W$20,0))</f>
        <v>Potters Approach (IRE)</v>
      </c>
      <c r="C57">
        <f>LARGE(W$2:W$20, D57)</f>
        <v>19.510000000000002</v>
      </c>
      <c r="D57">
        <v>1</v>
      </c>
      <c r="E57">
        <f>LARGE(W$2:W$20, F57)</f>
        <v>18.8157</v>
      </c>
      <c r="F57">
        <v>2</v>
      </c>
      <c r="G57">
        <f t="shared" si="16"/>
        <v>3.5586878523834027E-2</v>
      </c>
      <c r="H57">
        <f t="shared" si="17"/>
        <v>5</v>
      </c>
      <c r="J57">
        <v>6</v>
      </c>
      <c r="K57" t="str">
        <f t="shared" si="0"/>
        <v>Cougars Gold (IRE)</v>
      </c>
      <c r="L57" t="str">
        <f t="shared" si="0"/>
        <v>Ballyknock Cloud (IRE)</v>
      </c>
      <c r="M57" t="str">
        <f t="shared" si="0"/>
        <v>Miles To Milan (IRE)</v>
      </c>
      <c r="N57" t="str">
        <f t="shared" si="1"/>
        <v>Treaty Girl (IRE)</v>
      </c>
      <c r="O57" t="str">
        <f t="shared" si="2"/>
        <v>Waterloo Warrior (IRE)</v>
      </c>
      <c r="P57" t="str">
        <f t="shared" si="3"/>
        <v>Ballyknock Cloud (IRE)</v>
      </c>
      <c r="Q57" t="str">
        <f t="shared" si="4"/>
        <v>Ballyknock Cloud (IRE)</v>
      </c>
      <c r="R57" t="str">
        <f t="shared" si="5"/>
        <v>Potters Approach (IRE)</v>
      </c>
      <c r="S57" t="str">
        <f t="shared" si="6"/>
        <v>Treaty Girl (IRE)</v>
      </c>
      <c r="V57">
        <f t="shared" si="7"/>
        <v>47</v>
      </c>
      <c r="W57">
        <f t="shared" si="8"/>
        <v>-71</v>
      </c>
      <c r="X57">
        <f t="shared" si="9"/>
        <v>-71</v>
      </c>
      <c r="Y57">
        <f t="shared" si="10"/>
        <v>6</v>
      </c>
      <c r="Z57">
        <f t="shared" si="10"/>
        <v>7</v>
      </c>
      <c r="AA57">
        <f t="shared" si="10"/>
        <v>3</v>
      </c>
      <c r="AB57">
        <f t="shared" si="11"/>
        <v>5</v>
      </c>
      <c r="AC57">
        <f t="shared" si="12"/>
        <v>4</v>
      </c>
      <c r="AD57">
        <f t="shared" si="13"/>
        <v>8</v>
      </c>
      <c r="AE57">
        <f t="shared" si="14"/>
        <v>8</v>
      </c>
      <c r="AF57">
        <f t="shared" si="14"/>
        <v>6</v>
      </c>
    </row>
    <row r="58" spans="1:33" hidden="1" outlineLevel="1">
      <c r="A58" t="s">
        <v>28</v>
      </c>
      <c r="B58" t="str">
        <f>INDEX(A$2:A$20,MATCH(C58,AA$2:AA$20,0))</f>
        <v>Garrane (IRE)</v>
      </c>
      <c r="C58">
        <f>LARGE(AA$2:AA$20, D58)</f>
        <v>3.1863999999999999</v>
      </c>
      <c r="D58">
        <v>1</v>
      </c>
      <c r="E58">
        <f>LARGE(AA$2:AA$20, F58)</f>
        <v>3.1764999999999999</v>
      </c>
      <c r="F58">
        <v>2</v>
      </c>
      <c r="G58">
        <f t="shared" si="16"/>
        <v>3.1069545568666898E-3</v>
      </c>
      <c r="H58">
        <f t="shared" si="17"/>
        <v>7.5</v>
      </c>
      <c r="J58">
        <v>7</v>
      </c>
      <c r="K58" t="str">
        <f t="shared" si="0"/>
        <v>Potters Approach (IRE)</v>
      </c>
      <c r="L58" t="str">
        <f t="shared" si="0"/>
        <v>Definately Vinnie</v>
      </c>
      <c r="M58" t="str">
        <f t="shared" si="0"/>
        <v>Ballyknock Cloud (IRE)</v>
      </c>
      <c r="N58" t="str">
        <f t="shared" si="1"/>
        <v>Miles To Milan (IRE)</v>
      </c>
      <c r="O58" t="str">
        <f t="shared" si="2"/>
        <v>Ballyknock Cloud (IRE)</v>
      </c>
      <c r="P58" t="str">
        <f t="shared" si="3"/>
        <v>Treaty Girl (IRE)</v>
      </c>
      <c r="Q58" t="str">
        <f t="shared" si="4"/>
        <v>Treaty Girl (IRE)</v>
      </c>
      <c r="R58" t="str">
        <f t="shared" si="5"/>
        <v>Waterloo Warrior (IRE)</v>
      </c>
      <c r="S58" t="str">
        <f t="shared" si="6"/>
        <v>Potters Approach (IRE)</v>
      </c>
      <c r="V58">
        <f t="shared" si="7"/>
        <v>38</v>
      </c>
      <c r="W58">
        <f t="shared" si="8"/>
        <v>-80</v>
      </c>
      <c r="X58">
        <f t="shared" si="9"/>
        <v>-80</v>
      </c>
      <c r="Y58">
        <f t="shared" si="10"/>
        <v>4</v>
      </c>
      <c r="Z58">
        <f t="shared" si="10"/>
        <v>1</v>
      </c>
      <c r="AA58">
        <f t="shared" si="10"/>
        <v>7</v>
      </c>
      <c r="AB58">
        <f t="shared" si="11"/>
        <v>10</v>
      </c>
      <c r="AC58">
        <f t="shared" si="12"/>
        <v>2</v>
      </c>
      <c r="AD58">
        <f t="shared" si="13"/>
        <v>6</v>
      </c>
      <c r="AE58">
        <f t="shared" si="14"/>
        <v>3</v>
      </c>
      <c r="AF58">
        <f t="shared" si="14"/>
        <v>5</v>
      </c>
    </row>
    <row r="59" spans="1:33" hidden="1" outlineLevel="1">
      <c r="A59" t="s">
        <v>30</v>
      </c>
      <c r="B59" t="str">
        <f>INDEX(A$2:A$20,MATCH(C59,AC$2:AC$20,0))</f>
        <v>Definately Vinnie</v>
      </c>
      <c r="C59">
        <f>LARGE(AC$2:AC$20, D59)</f>
        <v>2.5604</v>
      </c>
      <c r="D59">
        <v>1</v>
      </c>
      <c r="E59">
        <f>LARGE(AC$2:AC$20, F59)</f>
        <v>1.8219000000000001</v>
      </c>
      <c r="F59">
        <v>2</v>
      </c>
      <c r="G59">
        <f t="shared" si="16"/>
        <v>0.28843149507889387</v>
      </c>
      <c r="H59">
        <f t="shared" si="17"/>
        <v>20</v>
      </c>
      <c r="J59">
        <v>8</v>
      </c>
      <c r="K59" t="str">
        <f t="shared" si="0"/>
        <v>Garrane (IRE)</v>
      </c>
      <c r="L59" t="str">
        <f t="shared" si="0"/>
        <v>All Kings (IRE)</v>
      </c>
      <c r="M59" t="str">
        <f t="shared" si="0"/>
        <v>Treaty Girl (IRE)</v>
      </c>
      <c r="N59" t="str">
        <f t="shared" si="1"/>
        <v>Miles To Milan (IRE)</v>
      </c>
      <c r="O59" t="str">
        <f t="shared" si="2"/>
        <v>Clondaw Bisto (IRE)</v>
      </c>
      <c r="P59" t="str">
        <f t="shared" si="3"/>
        <v>Definately Vinnie</v>
      </c>
      <c r="Q59" t="str">
        <f t="shared" si="4"/>
        <v>Definately Vinnie</v>
      </c>
      <c r="R59" t="str">
        <f t="shared" si="5"/>
        <v>Garrane (IRE)</v>
      </c>
      <c r="S59" t="str">
        <f t="shared" si="6"/>
        <v>Definately Vinnie</v>
      </c>
      <c r="V59">
        <f t="shared" si="7"/>
        <v>33</v>
      </c>
      <c r="W59">
        <f t="shared" si="8"/>
        <v>-68</v>
      </c>
      <c r="X59">
        <f t="shared" si="9"/>
        <v>-68</v>
      </c>
      <c r="Y59">
        <f t="shared" si="10"/>
        <v>2</v>
      </c>
      <c r="Z59">
        <f t="shared" si="10"/>
        <v>4</v>
      </c>
      <c r="AA59">
        <f t="shared" si="10"/>
        <v>2</v>
      </c>
      <c r="AB59">
        <f t="shared" si="11"/>
        <v>9</v>
      </c>
      <c r="AC59">
        <f t="shared" si="12"/>
        <v>3</v>
      </c>
      <c r="AD59">
        <f t="shared" si="13"/>
        <v>1</v>
      </c>
      <c r="AE59">
        <f t="shared" si="14"/>
        <v>10</v>
      </c>
      <c r="AF59">
        <f t="shared" si="14"/>
        <v>2</v>
      </c>
    </row>
    <row r="60" spans="1:33" hidden="1" outlineLevel="1">
      <c r="A60" t="s">
        <v>26</v>
      </c>
      <c r="B60" t="str">
        <f>INDEX(A$2:A$20,MATCH(C60,Y$2:Y$20,0))</f>
        <v>Miles To Milan (IRE)</v>
      </c>
      <c r="C60">
        <f>LARGE(Y$2:Y$20, D60)</f>
        <v>5.0972</v>
      </c>
      <c r="D60">
        <v>1</v>
      </c>
      <c r="E60">
        <f>LARGE(Y$2:Y$20, F60)</f>
        <v>3.5175000000000001</v>
      </c>
      <c r="F60">
        <v>2</v>
      </c>
      <c r="G60">
        <f t="shared" si="16"/>
        <v>0.30991524758691047</v>
      </c>
      <c r="H60">
        <f t="shared" si="17"/>
        <v>4.5</v>
      </c>
      <c r="J60">
        <v>9</v>
      </c>
      <c r="K60" t="str">
        <f t="shared" si="0"/>
        <v>Definately Vinnie</v>
      </c>
      <c r="L60" t="str">
        <f t="shared" si="0"/>
        <v>Cougars Gold (IRE)</v>
      </c>
      <c r="M60" t="str">
        <f t="shared" si="0"/>
        <v>Definately Vinnie</v>
      </c>
      <c r="N60" t="str">
        <f t="shared" si="1"/>
        <v>Miles To Milan (IRE)</v>
      </c>
      <c r="O60" t="str">
        <f t="shared" si="2"/>
        <v>All Kings (IRE)</v>
      </c>
      <c r="P60" t="str">
        <f t="shared" si="3"/>
        <v>Potters Approach (IRE)</v>
      </c>
      <c r="Q60" t="str">
        <f t="shared" si="4"/>
        <v>Potters Approach (IRE)</v>
      </c>
      <c r="R60" t="str">
        <f t="shared" si="5"/>
        <v>Definately Vinnie</v>
      </c>
      <c r="S60" t="str">
        <f t="shared" si="6"/>
        <v>Ballyknock Cloud (IRE)</v>
      </c>
      <c r="V60">
        <f t="shared" si="7"/>
        <v>33</v>
      </c>
      <c r="W60">
        <f t="shared" si="8"/>
        <v>-87</v>
      </c>
      <c r="X60">
        <f t="shared" si="9"/>
        <v>-87</v>
      </c>
      <c r="Y60">
        <f t="shared" si="10"/>
        <v>1</v>
      </c>
      <c r="Z60">
        <f t="shared" si="10"/>
        <v>5</v>
      </c>
      <c r="AA60">
        <f t="shared" si="10"/>
        <v>4</v>
      </c>
      <c r="AB60">
        <f t="shared" si="11"/>
        <v>4</v>
      </c>
      <c r="AC60">
        <f t="shared" si="12"/>
        <v>5</v>
      </c>
      <c r="AD60">
        <f t="shared" si="13"/>
        <v>4</v>
      </c>
      <c r="AE60">
        <f t="shared" si="14"/>
        <v>1</v>
      </c>
      <c r="AF60">
        <f t="shared" si="14"/>
        <v>9</v>
      </c>
    </row>
    <row r="61" spans="1:33" hidden="1" outlineLevel="1">
      <c r="A61" t="s">
        <v>47</v>
      </c>
      <c r="B61" t="str">
        <f>INDEX(A$2:A$20,MATCH(C61,AD$2:AD$20,0))</f>
        <v>Miles To Milan (IRE)</v>
      </c>
      <c r="C61">
        <f>LARGE(AD$2:AD$20, D61)</f>
        <v>35.633200000000002</v>
      </c>
      <c r="D61">
        <v>1</v>
      </c>
      <c r="E61">
        <f>LARGE(AD$2:AD$20, F61)</f>
        <v>18.6663</v>
      </c>
      <c r="F61">
        <v>2</v>
      </c>
      <c r="G61">
        <f t="shared" si="16"/>
        <v>0.47615426063334199</v>
      </c>
      <c r="H61">
        <f t="shared" si="17"/>
        <v>4.5</v>
      </c>
      <c r="J61">
        <v>10</v>
      </c>
      <c r="K61" t="str">
        <f t="shared" si="0"/>
        <v>Ballyknock Cloud (IRE)</v>
      </c>
      <c r="L61" t="str">
        <f t="shared" si="0"/>
        <v>Potters Approach (IRE)</v>
      </c>
      <c r="M61" t="str">
        <f t="shared" si="0"/>
        <v>Cougars Gold (IRE)</v>
      </c>
      <c r="N61" t="str">
        <f t="shared" si="1"/>
        <v>Miles To Milan (IRE)</v>
      </c>
      <c r="O61" t="str">
        <f t="shared" si="2"/>
        <v>Definately Vinnie</v>
      </c>
      <c r="P61" t="str">
        <f t="shared" si="3"/>
        <v>All Kings (IRE)</v>
      </c>
      <c r="Q61" t="str">
        <f t="shared" si="4"/>
        <v>All Kings (IRE)</v>
      </c>
      <c r="R61" t="str">
        <f t="shared" si="5"/>
        <v>Cougars Gold (IRE)</v>
      </c>
      <c r="S61" t="str">
        <f t="shared" si="6"/>
        <v>Cougars Gold (IRE)</v>
      </c>
      <c r="V61">
        <f t="shared" si="7"/>
        <v>36</v>
      </c>
      <c r="W61">
        <f t="shared" si="8"/>
        <v>-65</v>
      </c>
      <c r="X61">
        <f>IF(ISNA(W61),"",W61)</f>
        <v>-65</v>
      </c>
      <c r="Y61">
        <f t="shared" si="10"/>
        <v>5</v>
      </c>
      <c r="Z61">
        <f t="shared" si="10"/>
        <v>2</v>
      </c>
      <c r="AA61">
        <f t="shared" si="10"/>
        <v>1</v>
      </c>
      <c r="AB61">
        <f t="shared" si="11"/>
        <v>4</v>
      </c>
      <c r="AC61">
        <f t="shared" si="12"/>
        <v>7</v>
      </c>
      <c r="AD61">
        <f t="shared" si="13"/>
        <v>7</v>
      </c>
      <c r="AE61">
        <f t="shared" si="14"/>
        <v>9</v>
      </c>
      <c r="AF61">
        <f t="shared" si="14"/>
        <v>1</v>
      </c>
    </row>
    <row r="62" spans="1:33" hidden="1" outlineLevel="1">
      <c r="A62" t="s">
        <v>116</v>
      </c>
      <c r="B62" t="str">
        <f>IF(OR(D2="5f ", D2="6f ", D2="7f ", D2="1m "), B57, IF(J2="2yo", B59, B53))</f>
        <v>Miles To Milan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>
        <f t="shared" si="11"/>
        <v>4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Miles To Milan (IRE)</v>
      </c>
      <c r="C63" t="str">
        <f>IF(G68="Handicap", INDEX(B53:B55,(MATCH(LARGE(D53:D55,3),D53:D55,0))))</f>
        <v>Garrane (IRE)</v>
      </c>
      <c r="D63" t="str">
        <f>IF(G68="Handicap", INDEX(B53:B55,(MATCH(LARGE(E53:E55,1),E53:E55,0))))</f>
        <v>Miles To Milan (IRE)</v>
      </c>
      <c r="G63" t="s">
        <v>68</v>
      </c>
      <c r="H63">
        <f>COUNTIF(A2:A30, "*")</f>
        <v>10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>
        <f t="shared" si="11"/>
        <v>4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Miles To Milan (IRE)</v>
      </c>
      <c r="C64">
        <f>INDEX(AF$2:AF$20,MATCH(B64,A$2:A$20,0))</f>
        <v>4.5</v>
      </c>
      <c r="D64">
        <v>1</v>
      </c>
      <c r="E64">
        <f>SUMIF(B53:B61, B64, G53:G61)</f>
        <v>0.82382461541281549</v>
      </c>
      <c r="F64">
        <v>0</v>
      </c>
      <c r="G64" t="str">
        <f>K2</f>
        <v>ROA/Racing Post Owners Jackpot Chase (Novices Limited Handicap)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>
        <f t="shared" si="11"/>
        <v>4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3m2½f </v>
      </c>
      <c r="H65">
        <f>LARGE(G58:G60, 1)</f>
        <v>0.30991524758691047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>
        <f t="shared" si="11"/>
        <v>4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4809</v>
      </c>
      <c r="H66">
        <f ca="1">LARGE(F53:F55, 1)</f>
        <v>0.82382461541281549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4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Miles To Milan (IRE)</v>
      </c>
      <c r="F67">
        <f>IF(H63&lt;11, F66+1, F66)</f>
        <v>1</v>
      </c>
      <c r="G67" t="str">
        <f>G2</f>
        <v>Good</v>
      </c>
      <c r="H67" t="str">
        <f ca="1">INDEX(B53:B55,MATCH(H66,F53:F55,0))</f>
        <v>Miles To Milan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4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Miles To Milan (IRE)</v>
      </c>
      <c r="B68" t="str">
        <f ca="1">IF(ISNA(A68), B56, A68)</f>
        <v>Miles To Milan (IRE)</v>
      </c>
      <c r="C68">
        <f ca="1">INDEX(AF$2:AF$20,MATCH(B68,A$2:A$20,0))</f>
        <v>4.5</v>
      </c>
      <c r="D68">
        <v>1</v>
      </c>
      <c r="F68">
        <f ca="1">IF(E70&gt;0.5, F67+1, F67)</f>
        <v>2</v>
      </c>
      <c r="G68" t="str">
        <f>I2</f>
        <v>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4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Miles To Milan (IRE)</v>
      </c>
      <c r="C69">
        <f ca="1">INDEX(AF$2:AF$20,MATCH(B69,A$2:A$20,0))</f>
        <v>4.5</v>
      </c>
      <c r="D69">
        <v>1</v>
      </c>
      <c r="F69">
        <f ca="1">IF(E70&gt;1, F68+1, F68)</f>
        <v>2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4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Miles To Milan (IRE)</v>
      </c>
      <c r="C70">
        <f ca="1">INDEX(AF$2:AF$20,MATCH(B70,A$2:A$20,0))</f>
        <v>4.5</v>
      </c>
      <c r="D70">
        <v>1</v>
      </c>
      <c r="E70">
        <f ca="1">SUMIF(B53:B61, B70, G53:G61)</f>
        <v>0.82382461541281549</v>
      </c>
      <c r="F70">
        <f ca="1">IF(E70&gt;1.5, F69+1, F69)</f>
        <v>2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4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4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Miles To Milan (IRE)</v>
      </c>
      <c r="C72">
        <f>C53</f>
        <v>237.68440000000001</v>
      </c>
      <c r="D72">
        <f>(1/C72)*(C72-C73)</f>
        <v>3.7755107192562955E-2</v>
      </c>
      <c r="E72">
        <f>H53</f>
        <v>4.5</v>
      </c>
      <c r="F72">
        <f>(E72*10)-10</f>
        <v>35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4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Garrane (IRE)</v>
      </c>
      <c r="C73">
        <f t="shared" si="19"/>
        <v>228.7106</v>
      </c>
      <c r="D73">
        <f>(1/C73)*(C73-C74)</f>
        <v>6.3176346002327771E-2</v>
      </c>
      <c r="E73">
        <f t="shared" ref="E73:E74" si="20">H54</f>
        <v>7.5</v>
      </c>
      <c r="F73">
        <f>(E73*10)-10</f>
        <v>65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4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Waterloo Warrior (IRE)</v>
      </c>
      <c r="C74">
        <f t="shared" si="19"/>
        <v>214.26150000000001</v>
      </c>
      <c r="E74">
        <f t="shared" si="20"/>
        <v>7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4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4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4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4.5</v>
      </c>
      <c r="C77">
        <f>SMALL(AF2:AF50, 1)</f>
        <v>4.5</v>
      </c>
      <c r="D77" t="str">
        <f>IF(G77&lt;=3, "YES", "NO")</f>
        <v>NO</v>
      </c>
      <c r="E77">
        <f>IF(C77=0,SMALL(AF2:AF49,2), C77)</f>
        <v>4.5</v>
      </c>
      <c r="F77">
        <f>IF(E77=0, SMALL(AF2:AF49, 3), E77)</f>
        <v>4.5</v>
      </c>
      <c r="G77">
        <f>IF(F77=0, SMALL(AF2:AF49, 4), F77)</f>
        <v>4.5</v>
      </c>
      <c r="H77" t="str">
        <f>INDEX(A2:A50, MATCH(G77, AF2:AF50, 0))</f>
        <v>Miles To Milan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4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237.68440000000001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4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237.68440000000001</v>
      </c>
      <c r="C79">
        <f>C78/B79</f>
        <v>4.2072597107761381E-5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Miles To Milan (IRE) is highly rated.</v>
      </c>
      <c r="H79" t="str">
        <f>INDEX(A2:A50, MATCH(B79, AE2:AE50, 0))</f>
        <v>Miles To Milan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4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0</v>
      </c>
      <c r="C80">
        <f>(B81-B80)+0.01</f>
        <v>19.520000000000003</v>
      </c>
      <c r="D80" t="str">
        <f>D2</f>
        <v xml:space="preserve">3m2½f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4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19.510000000000002</v>
      </c>
      <c r="C81">
        <f>C80/B81</f>
        <v>1.0005125576627372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Cougars Gold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Chepstow</v>
      </c>
    </row>
    <row r="82" spans="1:19" hidden="1" outlineLevel="1">
      <c r="A82" t="s">
        <v>110</v>
      </c>
      <c r="B82">
        <f>INDEX(M2:M49, MATCH(H77, A2:A49, 0))</f>
        <v>70.239199999999997</v>
      </c>
      <c r="C82">
        <f>(B83-B82)+0.01</f>
        <v>6.1740000000000013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76.403199999999998</v>
      </c>
      <c r="C83">
        <f>C82/B83</f>
        <v>8.0808133690735487E-2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Miles To Milan (IRE)is the form horse.</v>
      </c>
      <c r="H83" t="str">
        <f>INDEX(A2:A50,MATCH(B83,INDEX(M2:M50,0)))</f>
        <v>Cougars Gold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1.6855</v>
      </c>
      <c r="C84">
        <f>(B85-B84)+0.01</f>
        <v>0.88490000000000002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2.5604</v>
      </c>
      <c r="C85">
        <f>C84/B85</f>
        <v>0.34561006092798002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Definately Vinnie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35.633200000000002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35.633200000000002</v>
      </c>
      <c r="C87">
        <f>C86/B87</f>
        <v>2.8063715860489655E-4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Miles To Milan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5.0972</v>
      </c>
      <c r="C88">
        <f>B89-B88</f>
        <v>0</v>
      </c>
      <c r="H88" t="str">
        <f>INDEX(X2:X50, MATCH(B88, Y2:Y50, 0))</f>
        <v>Johnson, Richard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5.0972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Johnson, Richard. </v>
      </c>
      <c r="H89" t="str">
        <f>INDEX(X2:X50, MATCH(B89, Y2:Y50, 0))</f>
        <v>Johnson, Richard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73.256399999999999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73.256399999999999</v>
      </c>
      <c r="C91">
        <f>(C90+0.01)/(B91+0.01)</f>
        <v>2.7297642575587172E-4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Miles To Milan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0</v>
      </c>
      <c r="F92" t="str">
        <f>IF(E92=0, "", IF(E92=1, "*", IF(E92=2, "**", IF(E92=3, "***", IF(E92=4, "****", IF(E92&gt;4, "*****", ""))))))</f>
        <v/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27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0.1111</v>
      </c>
    </row>
    <row r="96" spans="1:19" hidden="1" outlineLevel="1">
      <c r="A96" t="s">
        <v>70</v>
      </c>
      <c r="B96">
        <f>INDEX(Sheet1!H:H, MATCH($A$51, Sheet1!$A:$A,0))</f>
        <v>0.22220000000000001</v>
      </c>
      <c r="C96" t="b">
        <f>IF(AND($B$94&gt;15,B96&gt;0.25),B55)</f>
        <v>0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3.6999999999999998E-2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0.1852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0.14810000000000001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0.1852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0.1852</v>
      </c>
      <c r="C101" t="b">
        <f>IF(AND($B$94&gt;15,B101&gt;0.25),B60)</f>
        <v>0</v>
      </c>
      <c r="D101">
        <f t="shared" si="22"/>
        <v>3</v>
      </c>
      <c r="E101">
        <f t="shared" si="23"/>
        <v>4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9.5703125" bestFit="1" customWidth="1"/>
    <col min="3" max="3" width="17.42578125" bestFit="1" customWidth="1"/>
    <col min="4" max="4" width="16" bestFit="1" customWidth="1"/>
    <col min="5" max="5" width="12" bestFit="1" customWidth="1"/>
    <col min="6" max="6" width="14.7109375" bestFit="1" customWidth="1"/>
    <col min="7" max="7" width="92" bestFit="1" customWidth="1"/>
    <col min="8" max="8" width="19.85546875" bestFit="1" customWidth="1"/>
    <col min="9" max="9" width="10.140625" bestFit="1" customWidth="1"/>
    <col min="10" max="10" width="16.28515625" bestFit="1" customWidth="1"/>
    <col min="11" max="11" width="39.85546875" bestFit="1" customWidth="1"/>
    <col min="12" max="19" width="19.855468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28515625" bestFit="1" customWidth="1"/>
    <col min="25" max="25" width="14.42578125" bestFit="1" customWidth="1"/>
    <col min="26" max="26" width="13.7109375" bestFit="1" customWidth="1"/>
    <col min="27" max="27" width="15" bestFit="1" customWidth="1"/>
    <col min="28" max="28" width="19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6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535</v>
      </c>
      <c r="B2" s="1">
        <v>0.58333333333333337</v>
      </c>
      <c r="C2" t="s">
        <v>156</v>
      </c>
      <c r="D2" t="s">
        <v>533</v>
      </c>
      <c r="E2" t="s">
        <v>335</v>
      </c>
      <c r="F2">
        <v>6728</v>
      </c>
      <c r="G2" t="s">
        <v>231</v>
      </c>
      <c r="H2" t="s">
        <v>232</v>
      </c>
      <c r="I2" t="s">
        <v>5</v>
      </c>
      <c r="J2" t="s">
        <v>278</v>
      </c>
      <c r="K2" t="s">
        <v>534</v>
      </c>
      <c r="L2">
        <v>4</v>
      </c>
      <c r="M2">
        <v>83.78</v>
      </c>
      <c r="N2">
        <v>66.929100000000005</v>
      </c>
      <c r="O2">
        <v>44.284799999999997</v>
      </c>
      <c r="P2">
        <v>12.2484</v>
      </c>
      <c r="Q2">
        <v>9.9603999999999999</v>
      </c>
      <c r="R2">
        <v>4.3226000000000004</v>
      </c>
      <c r="S2">
        <v>4.0575999999999999</v>
      </c>
      <c r="T2">
        <v>2.7877000000000001</v>
      </c>
      <c r="U2">
        <v>1.9051</v>
      </c>
      <c r="V2">
        <v>1.4241999999999999</v>
      </c>
      <c r="W2">
        <v>20.375699999999998</v>
      </c>
      <c r="X2" t="s">
        <v>272</v>
      </c>
      <c r="Y2">
        <v>2.3792</v>
      </c>
      <c r="Z2" t="s">
        <v>254</v>
      </c>
      <c r="AA2">
        <v>1.6895</v>
      </c>
      <c r="AB2" t="s">
        <v>536</v>
      </c>
      <c r="AC2">
        <v>1.9025000000000001</v>
      </c>
      <c r="AD2">
        <v>17.190300000000001</v>
      </c>
      <c r="AE2" s="23">
        <v>275.23700000000002</v>
      </c>
      <c r="AF2">
        <v>5.5</v>
      </c>
      <c r="AG2">
        <v>84</v>
      </c>
    </row>
    <row r="3" spans="1:33">
      <c r="A3" t="s">
        <v>537</v>
      </c>
      <c r="B3" s="1">
        <v>0.58333333333333337</v>
      </c>
      <c r="C3" t="s">
        <v>156</v>
      </c>
      <c r="D3" t="s">
        <v>533</v>
      </c>
      <c r="E3" t="s">
        <v>335</v>
      </c>
      <c r="F3">
        <v>6728</v>
      </c>
      <c r="G3" t="s">
        <v>231</v>
      </c>
      <c r="H3" t="s">
        <v>232</v>
      </c>
      <c r="I3" t="s">
        <v>5</v>
      </c>
      <c r="J3" t="s">
        <v>278</v>
      </c>
      <c r="K3" t="s">
        <v>534</v>
      </c>
      <c r="L3">
        <v>10</v>
      </c>
      <c r="M3">
        <v>75.739999999999995</v>
      </c>
      <c r="N3">
        <v>70.803899999999999</v>
      </c>
      <c r="O3">
        <v>32.6937</v>
      </c>
      <c r="P3">
        <v>12.9863</v>
      </c>
      <c r="Q3">
        <v>6.0918000000000001</v>
      </c>
      <c r="R3">
        <v>5.6275000000000004</v>
      </c>
      <c r="S3">
        <v>2.6648000000000001</v>
      </c>
      <c r="T3">
        <v>2.6240000000000001</v>
      </c>
      <c r="U3">
        <v>1.8593999999999999</v>
      </c>
      <c r="V3">
        <v>1.5244</v>
      </c>
      <c r="W3">
        <v>20.9329</v>
      </c>
      <c r="X3" t="s">
        <v>538</v>
      </c>
      <c r="Y3">
        <v>1.1463000000000001</v>
      </c>
      <c r="Z3" t="s">
        <v>539</v>
      </c>
      <c r="AA3">
        <v>0.92930000000000001</v>
      </c>
      <c r="AB3" t="s">
        <v>540</v>
      </c>
      <c r="AC3">
        <v>1.5463</v>
      </c>
      <c r="AD3">
        <v>20.7256</v>
      </c>
      <c r="AE3">
        <v>257.89620000000002</v>
      </c>
      <c r="AF3">
        <v>16</v>
      </c>
      <c r="AG3">
        <v>71</v>
      </c>
    </row>
    <row r="4" spans="1:33">
      <c r="A4" t="s">
        <v>541</v>
      </c>
      <c r="B4" s="1">
        <v>0.58333333333333337</v>
      </c>
      <c r="C4" t="s">
        <v>156</v>
      </c>
      <c r="D4" t="s">
        <v>533</v>
      </c>
      <c r="E4" t="s">
        <v>335</v>
      </c>
      <c r="F4">
        <v>6728</v>
      </c>
      <c r="G4" t="s">
        <v>231</v>
      </c>
      <c r="H4" t="s">
        <v>232</v>
      </c>
      <c r="I4" t="s">
        <v>5</v>
      </c>
      <c r="J4" t="s">
        <v>278</v>
      </c>
      <c r="K4" t="s">
        <v>534</v>
      </c>
      <c r="L4">
        <v>6</v>
      </c>
      <c r="M4">
        <v>80.685000000000002</v>
      </c>
      <c r="N4">
        <v>55.78</v>
      </c>
      <c r="O4">
        <v>29.359400000000001</v>
      </c>
      <c r="P4">
        <v>8.0897000000000006</v>
      </c>
      <c r="Q4">
        <v>7.9130000000000003</v>
      </c>
      <c r="R4">
        <v>5.6002999999999998</v>
      </c>
      <c r="S4">
        <v>6.0885999999999996</v>
      </c>
      <c r="T4">
        <v>4.1768000000000001</v>
      </c>
      <c r="U4">
        <v>2.7820999999999998</v>
      </c>
      <c r="V4">
        <v>2.1802999999999999</v>
      </c>
      <c r="W4">
        <v>20.303599999999999</v>
      </c>
      <c r="X4" t="s">
        <v>242</v>
      </c>
      <c r="Y4">
        <v>1.9441999999999999</v>
      </c>
      <c r="Z4" t="s">
        <v>243</v>
      </c>
      <c r="AA4">
        <v>1.8240000000000001</v>
      </c>
      <c r="AB4" t="s">
        <v>314</v>
      </c>
      <c r="AC4">
        <v>1.1575</v>
      </c>
      <c r="AD4">
        <v>17.8995</v>
      </c>
      <c r="AE4">
        <v>245.78380000000001</v>
      </c>
      <c r="AF4">
        <v>6</v>
      </c>
      <c r="AG4">
        <v>82</v>
      </c>
    </row>
    <row r="5" spans="1:33">
      <c r="A5" t="s">
        <v>542</v>
      </c>
      <c r="B5" s="1">
        <v>0.58333333333333337</v>
      </c>
      <c r="C5" t="s">
        <v>156</v>
      </c>
      <c r="D5" t="s">
        <v>533</v>
      </c>
      <c r="E5" t="s">
        <v>335</v>
      </c>
      <c r="F5">
        <v>6728</v>
      </c>
      <c r="G5" t="s">
        <v>231</v>
      </c>
      <c r="H5" t="s">
        <v>232</v>
      </c>
      <c r="I5" t="s">
        <v>5</v>
      </c>
      <c r="J5" t="s">
        <v>278</v>
      </c>
      <c r="K5" t="s">
        <v>534</v>
      </c>
      <c r="L5">
        <v>4</v>
      </c>
      <c r="M5">
        <v>90.855000000000004</v>
      </c>
      <c r="N5">
        <v>46.2012</v>
      </c>
      <c r="O5">
        <v>22.6099</v>
      </c>
      <c r="P5">
        <v>12.7873</v>
      </c>
      <c r="Q5">
        <v>9.1464999999999996</v>
      </c>
      <c r="R5">
        <v>5.069</v>
      </c>
      <c r="S5">
        <v>3.0571999999999999</v>
      </c>
      <c r="T5">
        <v>3.2290999999999999</v>
      </c>
      <c r="U5">
        <v>3.3109000000000002</v>
      </c>
      <c r="V5">
        <v>1.7250000000000001</v>
      </c>
      <c r="W5">
        <v>21.016400000000001</v>
      </c>
      <c r="X5" t="s">
        <v>257</v>
      </c>
      <c r="Y5">
        <v>1.3871</v>
      </c>
      <c r="Z5" t="s">
        <v>296</v>
      </c>
      <c r="AA5">
        <v>1.4458</v>
      </c>
      <c r="AB5" t="s">
        <v>403</v>
      </c>
      <c r="AC5">
        <v>1.7652000000000001</v>
      </c>
      <c r="AD5">
        <v>12.946099999999999</v>
      </c>
      <c r="AE5">
        <v>236.55160000000001</v>
      </c>
      <c r="AF5">
        <v>4</v>
      </c>
      <c r="AG5">
        <v>76</v>
      </c>
    </row>
    <row r="6" spans="1:33">
      <c r="A6" t="s">
        <v>543</v>
      </c>
      <c r="B6" s="1">
        <v>0.58333333333333337</v>
      </c>
      <c r="C6" t="s">
        <v>156</v>
      </c>
      <c r="D6" t="s">
        <v>533</v>
      </c>
      <c r="E6" t="s">
        <v>335</v>
      </c>
      <c r="F6">
        <v>6728</v>
      </c>
      <c r="G6" t="s">
        <v>231</v>
      </c>
      <c r="H6" t="s">
        <v>232</v>
      </c>
      <c r="I6" t="s">
        <v>5</v>
      </c>
      <c r="J6" t="s">
        <v>278</v>
      </c>
      <c r="K6" t="s">
        <v>534</v>
      </c>
      <c r="L6">
        <v>6</v>
      </c>
      <c r="M6">
        <v>75.84</v>
      </c>
      <c r="N6">
        <v>48.855800000000002</v>
      </c>
      <c r="O6">
        <v>35.703800000000001</v>
      </c>
      <c r="P6">
        <v>11.3308</v>
      </c>
      <c r="Q6">
        <v>5.3579999999999997</v>
      </c>
      <c r="R6">
        <v>2.5886999999999998</v>
      </c>
      <c r="S6">
        <v>3.2831000000000001</v>
      </c>
      <c r="T6">
        <v>2.6549999999999998</v>
      </c>
      <c r="U6">
        <v>1.6057999999999999</v>
      </c>
      <c r="V6">
        <v>1.2603</v>
      </c>
      <c r="W6">
        <v>19.026399999999999</v>
      </c>
      <c r="X6" t="s">
        <v>316</v>
      </c>
      <c r="Y6">
        <v>1.4076</v>
      </c>
      <c r="Z6" t="s">
        <v>317</v>
      </c>
      <c r="AA6">
        <v>1.1841999999999999</v>
      </c>
      <c r="AB6" t="s">
        <v>544</v>
      </c>
      <c r="AC6">
        <v>2.5598999999999998</v>
      </c>
      <c r="AD6">
        <v>21.573599999999999</v>
      </c>
      <c r="AE6">
        <v>234.233</v>
      </c>
      <c r="AF6">
        <v>7</v>
      </c>
      <c r="AG6">
        <v>72</v>
      </c>
    </row>
    <row r="7" spans="1:33">
      <c r="A7" t="s">
        <v>545</v>
      </c>
      <c r="B7" s="1">
        <v>0.58333333333333337</v>
      </c>
      <c r="C7" t="s">
        <v>156</v>
      </c>
      <c r="D7" t="s">
        <v>533</v>
      </c>
      <c r="E7" t="s">
        <v>335</v>
      </c>
      <c r="F7">
        <v>6728</v>
      </c>
      <c r="G7" t="s">
        <v>231</v>
      </c>
      <c r="H7" t="s">
        <v>232</v>
      </c>
      <c r="I7" t="s">
        <v>5</v>
      </c>
      <c r="J7" t="s">
        <v>278</v>
      </c>
      <c r="K7" t="s">
        <v>534</v>
      </c>
      <c r="L7">
        <v>3</v>
      </c>
      <c r="M7">
        <v>59.795999999999999</v>
      </c>
      <c r="N7">
        <v>48.261099999999999</v>
      </c>
      <c r="O7">
        <v>35.196599999999997</v>
      </c>
      <c r="P7">
        <v>17.719200000000001</v>
      </c>
      <c r="Q7">
        <v>6.5968</v>
      </c>
      <c r="R7">
        <v>4.7393000000000001</v>
      </c>
      <c r="S7">
        <v>5.6887999999999996</v>
      </c>
      <c r="T7">
        <v>2.5371000000000001</v>
      </c>
      <c r="U7">
        <v>2.4695999999999998</v>
      </c>
      <c r="V7">
        <v>1.5714999999999999</v>
      </c>
      <c r="W7">
        <v>21.756399999999999</v>
      </c>
      <c r="X7" t="s">
        <v>451</v>
      </c>
      <c r="Y7">
        <v>2.3180000000000001</v>
      </c>
      <c r="Z7" t="s">
        <v>546</v>
      </c>
      <c r="AA7">
        <v>2.2029000000000001</v>
      </c>
      <c r="AB7" t="s">
        <v>547</v>
      </c>
      <c r="AC7">
        <v>2.0916000000000001</v>
      </c>
      <c r="AD7">
        <v>17.546399999999998</v>
      </c>
      <c r="AE7">
        <v>230.4915</v>
      </c>
      <c r="AF7">
        <v>8</v>
      </c>
      <c r="AG7">
        <v>87</v>
      </c>
    </row>
    <row r="8" spans="1:33">
      <c r="A8" t="s">
        <v>548</v>
      </c>
      <c r="B8" s="1">
        <v>0.58333333333333337</v>
      </c>
      <c r="C8" t="s">
        <v>156</v>
      </c>
      <c r="D8" t="s">
        <v>533</v>
      </c>
      <c r="E8" t="s">
        <v>335</v>
      </c>
      <c r="F8">
        <v>6728</v>
      </c>
      <c r="G8" t="s">
        <v>231</v>
      </c>
      <c r="H8" t="s">
        <v>232</v>
      </c>
      <c r="I8" t="s">
        <v>5</v>
      </c>
      <c r="J8" t="s">
        <v>278</v>
      </c>
      <c r="K8" t="s">
        <v>534</v>
      </c>
      <c r="L8">
        <v>3</v>
      </c>
      <c r="M8">
        <v>59.615000000000002</v>
      </c>
      <c r="N8">
        <v>72.575999999999993</v>
      </c>
      <c r="O8">
        <v>19.333300000000001</v>
      </c>
      <c r="P8">
        <v>9.4824999999999999</v>
      </c>
      <c r="Q8">
        <v>7.7424999999999997</v>
      </c>
      <c r="R8">
        <v>6.5500999999999996</v>
      </c>
      <c r="S8">
        <v>4.6531000000000002</v>
      </c>
      <c r="T8">
        <v>2.4577</v>
      </c>
      <c r="U8">
        <v>2.5188999999999999</v>
      </c>
      <c r="V8">
        <v>1.2995000000000001</v>
      </c>
      <c r="W8">
        <v>19.426400000000001</v>
      </c>
      <c r="X8" t="s">
        <v>237</v>
      </c>
      <c r="Y8">
        <v>2.3613</v>
      </c>
      <c r="Z8" t="s">
        <v>262</v>
      </c>
      <c r="AA8">
        <v>2.0516000000000001</v>
      </c>
      <c r="AB8" t="s">
        <v>307</v>
      </c>
      <c r="AC8">
        <v>1.4985999999999999</v>
      </c>
      <c r="AD8">
        <v>14.733000000000001</v>
      </c>
      <c r="AE8">
        <v>226.29949999999999</v>
      </c>
      <c r="AF8">
        <v>6</v>
      </c>
      <c r="AG8">
        <v>72</v>
      </c>
    </row>
    <row r="9" spans="1:33">
      <c r="A9" t="s">
        <v>549</v>
      </c>
      <c r="B9" s="1">
        <v>0.58333333333333337</v>
      </c>
      <c r="C9" t="s">
        <v>156</v>
      </c>
      <c r="D9" t="s">
        <v>533</v>
      </c>
      <c r="E9" t="s">
        <v>335</v>
      </c>
      <c r="F9">
        <v>6728</v>
      </c>
      <c r="G9" t="s">
        <v>231</v>
      </c>
      <c r="H9" t="s">
        <v>232</v>
      </c>
      <c r="I9" t="s">
        <v>5</v>
      </c>
      <c r="J9" t="s">
        <v>278</v>
      </c>
      <c r="K9" t="s">
        <v>534</v>
      </c>
      <c r="L9">
        <v>7</v>
      </c>
      <c r="M9">
        <v>63.505000000000003</v>
      </c>
      <c r="N9">
        <v>44.957299999999996</v>
      </c>
      <c r="O9">
        <v>31.708600000000001</v>
      </c>
      <c r="P9">
        <v>15.745900000000001</v>
      </c>
      <c r="Q9">
        <v>6.1117999999999997</v>
      </c>
      <c r="R9">
        <v>4.5307000000000004</v>
      </c>
      <c r="S9">
        <v>4.7267999999999999</v>
      </c>
      <c r="T9">
        <v>2.0916000000000001</v>
      </c>
      <c r="U9">
        <v>1.9531000000000001</v>
      </c>
      <c r="V9">
        <v>2.1728999999999998</v>
      </c>
      <c r="W9">
        <v>23.064299999999999</v>
      </c>
      <c r="X9" t="s">
        <v>550</v>
      </c>
      <c r="Y9">
        <v>1.631</v>
      </c>
      <c r="Z9" t="s">
        <v>243</v>
      </c>
      <c r="AA9">
        <v>1.5676000000000001</v>
      </c>
      <c r="AB9" t="s">
        <v>551</v>
      </c>
      <c r="AC9">
        <v>2.1291000000000002</v>
      </c>
      <c r="AD9">
        <v>15.5573</v>
      </c>
      <c r="AE9">
        <v>221.4529</v>
      </c>
      <c r="AF9">
        <v>12</v>
      </c>
      <c r="AG9">
        <v>87</v>
      </c>
    </row>
    <row r="10" spans="1:33">
      <c r="A10" t="s">
        <v>552</v>
      </c>
      <c r="B10" s="1">
        <v>0.58333333333333337</v>
      </c>
      <c r="C10" t="s">
        <v>156</v>
      </c>
      <c r="D10" t="s">
        <v>533</v>
      </c>
      <c r="E10" t="s">
        <v>335</v>
      </c>
      <c r="F10">
        <v>6728</v>
      </c>
      <c r="G10" t="s">
        <v>231</v>
      </c>
      <c r="H10" t="s">
        <v>232</v>
      </c>
      <c r="I10" t="s">
        <v>5</v>
      </c>
      <c r="J10" t="s">
        <v>278</v>
      </c>
      <c r="K10" t="s">
        <v>534</v>
      </c>
      <c r="L10">
        <v>5</v>
      </c>
      <c r="M10">
        <v>59.23</v>
      </c>
      <c r="N10">
        <v>50.816000000000003</v>
      </c>
      <c r="O10">
        <v>41.430399999999999</v>
      </c>
      <c r="P10">
        <v>10.0991</v>
      </c>
      <c r="Q10">
        <v>6.2053000000000003</v>
      </c>
      <c r="R10">
        <v>3.3267000000000002</v>
      </c>
      <c r="S10">
        <v>2.6095999999999999</v>
      </c>
      <c r="T10">
        <v>2.6694</v>
      </c>
      <c r="U10">
        <v>1.5207999999999999</v>
      </c>
      <c r="V10">
        <v>1.2341</v>
      </c>
      <c r="W10">
        <v>12.449299999999999</v>
      </c>
      <c r="X10" t="s">
        <v>288</v>
      </c>
      <c r="Y10">
        <v>1.0741000000000001</v>
      </c>
      <c r="Z10" t="s">
        <v>329</v>
      </c>
      <c r="AA10">
        <v>1.3947000000000001</v>
      </c>
      <c r="AB10" t="s">
        <v>553</v>
      </c>
      <c r="AC10">
        <v>0.5232</v>
      </c>
      <c r="AD10">
        <v>24.4937</v>
      </c>
      <c r="AE10">
        <v>219.07650000000001</v>
      </c>
      <c r="AF10">
        <v>16</v>
      </c>
      <c r="AG10">
        <v>71</v>
      </c>
    </row>
    <row r="11" spans="1:33">
      <c r="A11" t="s">
        <v>554</v>
      </c>
      <c r="B11" s="1">
        <v>0.58333333333333337</v>
      </c>
      <c r="C11" t="s">
        <v>156</v>
      </c>
      <c r="D11" t="s">
        <v>533</v>
      </c>
      <c r="E11" t="s">
        <v>335</v>
      </c>
      <c r="F11">
        <v>6728</v>
      </c>
      <c r="G11" t="s">
        <v>231</v>
      </c>
      <c r="H11" t="s">
        <v>232</v>
      </c>
      <c r="I11" t="s">
        <v>5</v>
      </c>
      <c r="J11" t="s">
        <v>278</v>
      </c>
      <c r="K11" t="s">
        <v>534</v>
      </c>
      <c r="L11">
        <v>5</v>
      </c>
      <c r="M11">
        <v>64.835999999999999</v>
      </c>
      <c r="N11">
        <v>38.872</v>
      </c>
      <c r="O11">
        <v>42.856000000000002</v>
      </c>
      <c r="P11">
        <v>11.5992</v>
      </c>
      <c r="Q11">
        <v>6.5483000000000002</v>
      </c>
      <c r="R11">
        <v>5.4840999999999998</v>
      </c>
      <c r="S11">
        <v>3.9613</v>
      </c>
      <c r="T11">
        <v>2.8965000000000001</v>
      </c>
      <c r="U11">
        <v>2.7602000000000002</v>
      </c>
      <c r="V11">
        <v>1.583</v>
      </c>
      <c r="W11">
        <v>14.4407</v>
      </c>
      <c r="X11" t="s">
        <v>324</v>
      </c>
      <c r="Y11">
        <v>0.5091</v>
      </c>
      <c r="Z11" t="s">
        <v>555</v>
      </c>
      <c r="AA11">
        <v>1.9175</v>
      </c>
      <c r="AB11" t="s">
        <v>314</v>
      </c>
      <c r="AC11">
        <v>1.2745</v>
      </c>
      <c r="AD11">
        <v>15.670299999999999</v>
      </c>
      <c r="AE11">
        <v>215.20859999999999</v>
      </c>
      <c r="AF11">
        <v>12</v>
      </c>
      <c r="AG11">
        <v>85</v>
      </c>
    </row>
    <row r="12" spans="1:33">
      <c r="A12" t="s">
        <v>556</v>
      </c>
      <c r="B12" s="1">
        <v>0.58333333333333337</v>
      </c>
      <c r="C12" t="s">
        <v>156</v>
      </c>
      <c r="D12" t="s">
        <v>533</v>
      </c>
      <c r="E12" t="s">
        <v>335</v>
      </c>
      <c r="F12">
        <v>6728</v>
      </c>
      <c r="G12" t="s">
        <v>231</v>
      </c>
      <c r="H12" t="s">
        <v>232</v>
      </c>
      <c r="I12" t="s">
        <v>5</v>
      </c>
      <c r="J12" t="s">
        <v>278</v>
      </c>
      <c r="K12" t="s">
        <v>534</v>
      </c>
      <c r="L12">
        <v>4</v>
      </c>
      <c r="M12">
        <v>58.314999999999998</v>
      </c>
      <c r="N12">
        <v>44.9328</v>
      </c>
      <c r="O12">
        <v>21.006</v>
      </c>
      <c r="P12">
        <v>10.0191</v>
      </c>
      <c r="Q12">
        <v>9.5275999999999996</v>
      </c>
      <c r="R12">
        <v>7.3078000000000003</v>
      </c>
      <c r="S12">
        <v>4.4438000000000004</v>
      </c>
      <c r="T12">
        <v>3.0308999999999999</v>
      </c>
      <c r="U12">
        <v>2.0013000000000001</v>
      </c>
      <c r="V12">
        <v>1.9121999999999999</v>
      </c>
      <c r="W12">
        <v>18.941400000000002</v>
      </c>
      <c r="X12" t="s">
        <v>298</v>
      </c>
      <c r="Y12">
        <v>2.8780000000000001</v>
      </c>
      <c r="Z12" t="s">
        <v>296</v>
      </c>
      <c r="AA12">
        <v>1.7442</v>
      </c>
      <c r="AB12" t="s">
        <v>557</v>
      </c>
      <c r="AC12">
        <v>0.90600000000000003</v>
      </c>
      <c r="AD12">
        <v>26.4681</v>
      </c>
      <c r="AE12">
        <v>213.43440000000001</v>
      </c>
      <c r="AF12">
        <v>14</v>
      </c>
      <c r="AG12">
        <v>72</v>
      </c>
    </row>
    <row r="13" spans="1:33">
      <c r="A13" t="s">
        <v>558</v>
      </c>
      <c r="B13" s="1">
        <v>0.58333333333333337</v>
      </c>
      <c r="C13" t="s">
        <v>156</v>
      </c>
      <c r="D13" t="s">
        <v>533</v>
      </c>
      <c r="E13" t="s">
        <v>335</v>
      </c>
      <c r="F13">
        <v>6728</v>
      </c>
      <c r="G13" t="s">
        <v>231</v>
      </c>
      <c r="H13" t="s">
        <v>232</v>
      </c>
      <c r="I13" t="s">
        <v>5</v>
      </c>
      <c r="J13" t="s">
        <v>278</v>
      </c>
      <c r="K13" t="s">
        <v>534</v>
      </c>
      <c r="L13">
        <v>3</v>
      </c>
      <c r="M13">
        <v>51.424999999999997</v>
      </c>
      <c r="N13">
        <v>45.088799999999999</v>
      </c>
      <c r="O13">
        <v>22.8688</v>
      </c>
      <c r="P13">
        <v>11.2156</v>
      </c>
      <c r="Q13">
        <v>7.1016000000000004</v>
      </c>
      <c r="R13">
        <v>5.4025999999999996</v>
      </c>
      <c r="S13">
        <v>1.8255999999999999</v>
      </c>
      <c r="T13">
        <v>0</v>
      </c>
      <c r="U13">
        <v>0</v>
      </c>
      <c r="V13">
        <v>0</v>
      </c>
      <c r="W13">
        <v>9.9306999999999999</v>
      </c>
      <c r="X13" t="s">
        <v>305</v>
      </c>
      <c r="Y13">
        <v>0.59540000000000004</v>
      </c>
      <c r="Z13" t="s">
        <v>317</v>
      </c>
      <c r="AA13">
        <v>1.1841999999999999</v>
      </c>
      <c r="AB13" t="s">
        <v>559</v>
      </c>
      <c r="AC13">
        <v>1.6127</v>
      </c>
      <c r="AD13">
        <v>7.9805999999999999</v>
      </c>
      <c r="AE13">
        <v>171.4864</v>
      </c>
      <c r="AF13">
        <v>25</v>
      </c>
      <c r="AG13">
        <v>80</v>
      </c>
    </row>
    <row r="51" spans="1:33" hidden="1" outlineLevel="1">
      <c r="A51" t="str">
        <f>C2</f>
        <v>Catterick</v>
      </c>
      <c r="B51">
        <f>B2</f>
        <v>0.58333333333333337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Parys Mountain (IRE)</v>
      </c>
      <c r="L52" t="str">
        <f t="shared" si="0"/>
        <v>Inviolable Spirit (IRE)</v>
      </c>
      <c r="M52" t="str">
        <f t="shared" si="0"/>
        <v>Proud Archi (IRE)</v>
      </c>
      <c r="N52" t="str">
        <f t="shared" ref="N52:N91" si="1">INDEX($A$2:$A$20,(MATCH(LARGE(W$2:W$20,$J52),W$2:W$20,0)))</f>
        <v>Rousayan (IRE)</v>
      </c>
      <c r="O52" t="str">
        <f t="shared" ref="O52:O91" si="2">INDEX($A$2:$A$20,(MATCH(LARGE(AA$2:AA$20,$J52),AA$2:AA$20,0)))</f>
        <v>Rebel Assault (IRE)</v>
      </c>
      <c r="P52" t="str">
        <f t="shared" ref="P52:P91" si="3">INDEX($A$2:$A$20,(MATCH(LARGE(Y$2:Y$20,$J52),Y$2:Y$20,0)))</f>
        <v>Our Charlie Brown</v>
      </c>
      <c r="Q52" t="str">
        <f t="shared" ref="Q52:Q91" si="4">INDEX($A$2:$A$20,(MATCH(LARGE(Y$2:Y$20,$J52),Y$2:Y$20,0)))</f>
        <v>Our Charlie Brown</v>
      </c>
      <c r="R52" t="str">
        <f t="shared" ref="R52:R91" si="5">INDEX($A$2:$A$20,(MATCH(LARGE(AD$2:AD$20,$J52),AD$2:AD$20,0)))</f>
        <v>Our Charlie Brown</v>
      </c>
      <c r="S52" t="str">
        <f t="shared" ref="S52:S80" si="6">A2</f>
        <v>Proud Archi (IRE)</v>
      </c>
      <c r="V52">
        <f t="shared" ref="V52:V80" si="7">SUM(Y52:AF52)</f>
        <v>74</v>
      </c>
      <c r="W52">
        <f t="shared" ref="W52:W80" si="8">V52-AG2</f>
        <v>-10</v>
      </c>
      <c r="X52">
        <f t="shared" ref="X52:X60" si="9">IF(ISNA(W52),"",W52)</f>
        <v>-10</v>
      </c>
      <c r="Y52">
        <f t="shared" ref="Y52:AA80" si="10">(($H$63+1)-(RANK(M2,M$2:M$30)))</f>
        <v>11</v>
      </c>
      <c r="Z52">
        <f t="shared" si="10"/>
        <v>10</v>
      </c>
      <c r="AA52">
        <f t="shared" si="10"/>
        <v>12</v>
      </c>
      <c r="AB52">
        <f t="shared" ref="AB52:AB80" si="11">(($H$63+1)-(RANK(W2,W$2:W$30)))</f>
        <v>8</v>
      </c>
      <c r="AC52">
        <f t="shared" ref="AC52:AC80" si="12">(($H$63+1)-(RANK(Y2,Y$2:Y$30)))</f>
        <v>11</v>
      </c>
      <c r="AD52">
        <f t="shared" ref="AD52:AD80" si="13">(($H$63+1)-(RANK(AA2,AA$2:AA$30)))</f>
        <v>7</v>
      </c>
      <c r="AE52">
        <f t="shared" ref="AE52:AF80" si="14">(($H$63+1)-(RANK(AC2,AC$2:AC$30)))</f>
        <v>9</v>
      </c>
      <c r="AF52">
        <f t="shared" si="14"/>
        <v>6</v>
      </c>
      <c r="AG52" t="str">
        <f>INDEX(S52:S92, MATCH(LARGE(X52:X92, 1),X52:X92, 0))</f>
        <v>Proud Archi (IRE)</v>
      </c>
    </row>
    <row r="53" spans="1:33" hidden="1" outlineLevel="1">
      <c r="A53" t="s">
        <v>43</v>
      </c>
      <c r="B53" t="str">
        <f>A2</f>
        <v>Proud Archi (IRE)</v>
      </c>
      <c r="C53">
        <f>AE2</f>
        <v>275.23700000000002</v>
      </c>
      <c r="D53">
        <f>AG2</f>
        <v>84</v>
      </c>
      <c r="E53">
        <f>C53-D53</f>
        <v>191.23700000000002</v>
      </c>
      <c r="F53">
        <f>SUMIF(B53:B61, B53, G53:G61)</f>
        <v>6.300315727899955E-2</v>
      </c>
      <c r="G53">
        <f>(1/C53)*(C53-C54)</f>
        <v>6.300315727899955E-2</v>
      </c>
      <c r="H53">
        <f>AF2</f>
        <v>5.5</v>
      </c>
      <c r="J53">
        <v>2</v>
      </c>
      <c r="K53" t="str">
        <f t="shared" si="0"/>
        <v>Proud Archi (IRE)</v>
      </c>
      <c r="L53" t="str">
        <f t="shared" si="0"/>
        <v>Showboating (IRE)</v>
      </c>
      <c r="M53" t="str">
        <f t="shared" si="0"/>
        <v>Tadaawol</v>
      </c>
      <c r="N53" t="str">
        <f t="shared" si="1"/>
        <v>Rebel Assault (IRE)</v>
      </c>
      <c r="O53" t="str">
        <f t="shared" si="2"/>
        <v>Inviolable Spirit (IRE)</v>
      </c>
      <c r="P53" t="str">
        <f t="shared" si="3"/>
        <v>Proud Archi (IRE)</v>
      </c>
      <c r="Q53" t="str">
        <f t="shared" si="4"/>
        <v>Proud Archi (IRE)</v>
      </c>
      <c r="R53" t="str">
        <f t="shared" si="5"/>
        <v>Penny Pot Lane</v>
      </c>
      <c r="S53" t="str">
        <f t="shared" si="6"/>
        <v>Showboating (IRE)</v>
      </c>
      <c r="V53">
        <f t="shared" si="7"/>
        <v>55</v>
      </c>
      <c r="W53">
        <f t="shared" si="8"/>
        <v>-16</v>
      </c>
      <c r="X53">
        <f t="shared" si="9"/>
        <v>-16</v>
      </c>
      <c r="Y53">
        <f t="shared" si="10"/>
        <v>8</v>
      </c>
      <c r="Z53">
        <f t="shared" si="10"/>
        <v>11</v>
      </c>
      <c r="AA53">
        <f t="shared" si="10"/>
        <v>7</v>
      </c>
      <c r="AB53">
        <f t="shared" si="11"/>
        <v>9</v>
      </c>
      <c r="AC53">
        <f t="shared" si="12"/>
        <v>4</v>
      </c>
      <c r="AD53">
        <f t="shared" si="13"/>
        <v>1</v>
      </c>
      <c r="AE53">
        <f t="shared" si="14"/>
        <v>6</v>
      </c>
      <c r="AF53">
        <f t="shared" si="14"/>
        <v>9</v>
      </c>
    </row>
    <row r="54" spans="1:33" hidden="1" outlineLevel="1">
      <c r="A54" t="s">
        <v>44</v>
      </c>
      <c r="B54" t="str">
        <f>A3</f>
        <v>Showboating (IRE)</v>
      </c>
      <c r="C54">
        <f>AE3</f>
        <v>257.89620000000002</v>
      </c>
      <c r="D54">
        <f>AG3</f>
        <v>71</v>
      </c>
      <c r="E54">
        <f t="shared" ref="E54:E55" si="15">C54-D54</f>
        <v>186.89620000000002</v>
      </c>
      <c r="F54">
        <f ca="1">SUMIF(B53:B64, B54, G53:G61)</f>
        <v>0</v>
      </c>
      <c r="H54">
        <f>AF3</f>
        <v>16</v>
      </c>
      <c r="J54">
        <v>3</v>
      </c>
      <c r="K54" t="str">
        <f t="shared" si="0"/>
        <v>Mujassam</v>
      </c>
      <c r="L54" t="str">
        <f t="shared" si="0"/>
        <v>Proud Archi (IRE)</v>
      </c>
      <c r="M54" t="str">
        <f t="shared" si="0"/>
        <v>Penny Pot Lane</v>
      </c>
      <c r="N54" t="str">
        <f t="shared" si="1"/>
        <v>Parys Mountain (IRE)</v>
      </c>
      <c r="O54" t="str">
        <f t="shared" si="2"/>
        <v>Tadaawol</v>
      </c>
      <c r="P54" t="str">
        <f t="shared" si="3"/>
        <v>Inviolable Spirit (IRE)</v>
      </c>
      <c r="Q54" t="str">
        <f t="shared" si="4"/>
        <v>Inviolable Spirit (IRE)</v>
      </c>
      <c r="R54" t="str">
        <f t="shared" si="5"/>
        <v>Weld Al Emarat</v>
      </c>
      <c r="S54" t="str">
        <f t="shared" si="6"/>
        <v>Mujassam</v>
      </c>
      <c r="V54">
        <f t="shared" si="7"/>
        <v>59</v>
      </c>
      <c r="W54">
        <f t="shared" si="8"/>
        <v>-23</v>
      </c>
      <c r="X54">
        <f t="shared" si="9"/>
        <v>-23</v>
      </c>
      <c r="Y54">
        <f t="shared" si="10"/>
        <v>10</v>
      </c>
      <c r="Z54">
        <f t="shared" si="10"/>
        <v>9</v>
      </c>
      <c r="AA54">
        <f t="shared" si="10"/>
        <v>5</v>
      </c>
      <c r="AB54">
        <f t="shared" si="11"/>
        <v>7</v>
      </c>
      <c r="AC54">
        <f t="shared" si="12"/>
        <v>8</v>
      </c>
      <c r="AD54">
        <f t="shared" si="13"/>
        <v>9</v>
      </c>
      <c r="AE54">
        <f t="shared" si="14"/>
        <v>3</v>
      </c>
      <c r="AF54">
        <f t="shared" si="14"/>
        <v>8</v>
      </c>
    </row>
    <row r="55" spans="1:33" hidden="1" outlineLevel="1">
      <c r="A55" t="s">
        <v>45</v>
      </c>
      <c r="B55" t="str">
        <f>A4</f>
        <v>Mujassam</v>
      </c>
      <c r="C55">
        <f>AE4</f>
        <v>245.78380000000001</v>
      </c>
      <c r="D55">
        <f>AG4</f>
        <v>82</v>
      </c>
      <c r="E55">
        <f t="shared" si="15"/>
        <v>163.78380000000001</v>
      </c>
      <c r="F55">
        <f ca="1">SUMIF(B53:B64, B55, G53:G61)</f>
        <v>0</v>
      </c>
      <c r="H55">
        <f>AF4</f>
        <v>6</v>
      </c>
      <c r="J55">
        <v>4</v>
      </c>
      <c r="K55" t="str">
        <f t="shared" si="0"/>
        <v>Weld Al Emarat</v>
      </c>
      <c r="L55" t="str">
        <f t="shared" si="0"/>
        <v>Mujassam</v>
      </c>
      <c r="M55" t="str">
        <f t="shared" si="0"/>
        <v>Weld Al Emarat</v>
      </c>
      <c r="N55" t="str">
        <f t="shared" si="1"/>
        <v>Showboating (IRE)</v>
      </c>
      <c r="O55" t="str">
        <f t="shared" si="2"/>
        <v>Mujassam</v>
      </c>
      <c r="P55" t="str">
        <f t="shared" si="3"/>
        <v>Rebel Assault (IRE)</v>
      </c>
      <c r="Q55" t="str">
        <f t="shared" si="4"/>
        <v>Rebel Assault (IRE)</v>
      </c>
      <c r="R55" t="str">
        <f t="shared" si="5"/>
        <v>Showboating (IRE)</v>
      </c>
      <c r="S55" t="str">
        <f t="shared" si="6"/>
        <v>Parys Mountain (IRE)</v>
      </c>
      <c r="V55">
        <f t="shared" si="7"/>
        <v>50</v>
      </c>
      <c r="W55">
        <f t="shared" si="8"/>
        <v>-26</v>
      </c>
      <c r="X55">
        <f t="shared" si="9"/>
        <v>-26</v>
      </c>
      <c r="Y55">
        <f t="shared" si="10"/>
        <v>12</v>
      </c>
      <c r="Z55">
        <f t="shared" si="10"/>
        <v>5</v>
      </c>
      <c r="AA55">
        <f t="shared" si="10"/>
        <v>3</v>
      </c>
      <c r="AB55">
        <f t="shared" si="11"/>
        <v>10</v>
      </c>
      <c r="AC55">
        <f t="shared" si="12"/>
        <v>5</v>
      </c>
      <c r="AD55">
        <f t="shared" si="13"/>
        <v>5</v>
      </c>
      <c r="AE55">
        <f t="shared" si="14"/>
        <v>8</v>
      </c>
      <c r="AF55">
        <f t="shared" si="14"/>
        <v>2</v>
      </c>
    </row>
    <row r="56" spans="1:33" hidden="1" outlineLevel="1">
      <c r="A56" t="s">
        <v>46</v>
      </c>
      <c r="B56" t="str">
        <f>INDEX(A$2:A$20,MATCH(C56,M$2:M$20,0))</f>
        <v>Parys Mountain (IRE)</v>
      </c>
      <c r="C56">
        <f>LARGE(M$2:M$20, D56)</f>
        <v>90.855000000000004</v>
      </c>
      <c r="D56">
        <v>1</v>
      </c>
      <c r="E56">
        <f>LARGE(M$2:M$20, F56)</f>
        <v>83.78</v>
      </c>
      <c r="F56">
        <v>2</v>
      </c>
      <c r="G56">
        <f t="shared" ref="G56:G61" si="16">IF(C56&gt;0, (1/C56)*(C56-E56), 0.1)</f>
        <v>7.7871333443398846E-2</v>
      </c>
      <c r="H56">
        <f t="shared" ref="H56:H61" si="17">INDEX(AF$2:AF$20,MATCH(B56,A$2:A$20,0))</f>
        <v>4</v>
      </c>
      <c r="J56">
        <v>5</v>
      </c>
      <c r="K56" t="str">
        <f t="shared" si="0"/>
        <v>Showboating (IRE)</v>
      </c>
      <c r="L56" t="str">
        <f t="shared" si="0"/>
        <v>Penny Pot Lane</v>
      </c>
      <c r="M56" t="str">
        <f t="shared" si="0"/>
        <v>Rebel Assault (IRE)</v>
      </c>
      <c r="N56" t="str">
        <f t="shared" si="1"/>
        <v>Proud Archi (IRE)</v>
      </c>
      <c r="O56" t="str">
        <f t="shared" si="2"/>
        <v>Our Charlie Brown</v>
      </c>
      <c r="P56" t="str">
        <f t="shared" si="3"/>
        <v>Mujassam</v>
      </c>
      <c r="Q56" t="str">
        <f t="shared" si="4"/>
        <v>Mujassam</v>
      </c>
      <c r="R56" t="str">
        <f t="shared" si="5"/>
        <v>Mujassam</v>
      </c>
      <c r="S56" t="str">
        <f t="shared" si="6"/>
        <v>Weld Al Emarat</v>
      </c>
      <c r="V56">
        <f t="shared" si="7"/>
        <v>61</v>
      </c>
      <c r="W56">
        <f t="shared" si="8"/>
        <v>-11</v>
      </c>
      <c r="X56">
        <f t="shared" si="9"/>
        <v>-11</v>
      </c>
      <c r="Y56">
        <f t="shared" si="10"/>
        <v>9</v>
      </c>
      <c r="Z56">
        <f t="shared" si="10"/>
        <v>7</v>
      </c>
      <c r="AA56">
        <f t="shared" si="10"/>
        <v>9</v>
      </c>
      <c r="AB56">
        <f t="shared" si="11"/>
        <v>5</v>
      </c>
      <c r="AC56">
        <f t="shared" si="12"/>
        <v>6</v>
      </c>
      <c r="AD56">
        <f t="shared" si="13"/>
        <v>3</v>
      </c>
      <c r="AE56">
        <f t="shared" si="14"/>
        <v>12</v>
      </c>
      <c r="AF56">
        <f t="shared" si="14"/>
        <v>10</v>
      </c>
    </row>
    <row r="57" spans="1:33" hidden="1" outlineLevel="1">
      <c r="A57" t="s">
        <v>25</v>
      </c>
      <c r="B57" t="str">
        <f>INDEX(A$2:A$20,MATCH(C57,W$2:W$20,0))</f>
        <v>Rousayan (IRE)</v>
      </c>
      <c r="C57">
        <f>LARGE(W$2:W$20, D57)</f>
        <v>23.064299999999999</v>
      </c>
      <c r="D57">
        <v>1</v>
      </c>
      <c r="E57">
        <f>LARGE(W$2:W$20, F57)</f>
        <v>21.756399999999999</v>
      </c>
      <c r="F57">
        <v>2</v>
      </c>
      <c r="G57">
        <f t="shared" si="16"/>
        <v>5.6706685223483919E-2</v>
      </c>
      <c r="H57">
        <f t="shared" si="17"/>
        <v>12</v>
      </c>
      <c r="J57">
        <v>6</v>
      </c>
      <c r="K57" t="str">
        <f t="shared" si="0"/>
        <v>Tadaawol</v>
      </c>
      <c r="L57" t="str">
        <f t="shared" si="0"/>
        <v>Weld Al Emarat</v>
      </c>
      <c r="M57" t="str">
        <f t="shared" si="0"/>
        <v>Showboating (IRE)</v>
      </c>
      <c r="N57" t="str">
        <f t="shared" si="1"/>
        <v>Mujassam</v>
      </c>
      <c r="O57" t="str">
        <f t="shared" si="2"/>
        <v>Proud Archi (IRE)</v>
      </c>
      <c r="P57" t="str">
        <f t="shared" si="3"/>
        <v>Rousayan (IRE)</v>
      </c>
      <c r="Q57" t="str">
        <f t="shared" si="4"/>
        <v>Rousayan (IRE)</v>
      </c>
      <c r="R57" t="str">
        <f t="shared" si="5"/>
        <v>Rebel Assault (IRE)</v>
      </c>
      <c r="S57" t="str">
        <f t="shared" si="6"/>
        <v>Rebel Assault (IRE)</v>
      </c>
      <c r="V57">
        <f t="shared" si="7"/>
        <v>68</v>
      </c>
      <c r="W57">
        <f t="shared" si="8"/>
        <v>-19</v>
      </c>
      <c r="X57">
        <f t="shared" si="9"/>
        <v>-19</v>
      </c>
      <c r="Y57">
        <f t="shared" si="10"/>
        <v>5</v>
      </c>
      <c r="Z57">
        <f t="shared" si="10"/>
        <v>6</v>
      </c>
      <c r="AA57">
        <f t="shared" si="10"/>
        <v>8</v>
      </c>
      <c r="AB57">
        <f t="shared" si="11"/>
        <v>11</v>
      </c>
      <c r="AC57">
        <f t="shared" si="12"/>
        <v>9</v>
      </c>
      <c r="AD57">
        <f t="shared" si="13"/>
        <v>12</v>
      </c>
      <c r="AE57">
        <f t="shared" si="14"/>
        <v>10</v>
      </c>
      <c r="AF57">
        <f t="shared" si="14"/>
        <v>7</v>
      </c>
    </row>
    <row r="58" spans="1:33" hidden="1" outlineLevel="1">
      <c r="A58" t="s">
        <v>28</v>
      </c>
      <c r="B58" t="str">
        <f>INDEX(A$2:A$20,MATCH(C58,AA$2:AA$20,0))</f>
        <v>Rebel Assault (IRE)</v>
      </c>
      <c r="C58">
        <f>LARGE(AA$2:AA$20, D58)</f>
        <v>2.2029000000000001</v>
      </c>
      <c r="D58">
        <v>1</v>
      </c>
      <c r="E58">
        <f>LARGE(AA$2:AA$20, F58)</f>
        <v>2.0516000000000001</v>
      </c>
      <c r="F58">
        <v>2</v>
      </c>
      <c r="G58">
        <f t="shared" si="16"/>
        <v>6.8682191656452854E-2</v>
      </c>
      <c r="H58">
        <f t="shared" si="17"/>
        <v>8</v>
      </c>
      <c r="J58">
        <v>7</v>
      </c>
      <c r="K58" t="str">
        <f t="shared" si="0"/>
        <v>Rousayan (IRE)</v>
      </c>
      <c r="L58" t="str">
        <f t="shared" si="0"/>
        <v>Rebel Assault (IRE)</v>
      </c>
      <c r="M58" t="str">
        <f t="shared" si="0"/>
        <v>Rousayan (IRE)</v>
      </c>
      <c r="N58" t="str">
        <f t="shared" si="1"/>
        <v>Inviolable Spirit (IRE)</v>
      </c>
      <c r="O58" t="str">
        <f t="shared" si="2"/>
        <v>Rousayan (IRE)</v>
      </c>
      <c r="P58" t="str">
        <f t="shared" si="3"/>
        <v>Weld Al Emarat</v>
      </c>
      <c r="Q58" t="str">
        <f t="shared" si="4"/>
        <v>Weld Al Emarat</v>
      </c>
      <c r="R58" t="str">
        <f t="shared" si="5"/>
        <v>Proud Archi (IRE)</v>
      </c>
      <c r="S58" t="str">
        <f t="shared" si="6"/>
        <v>Inviolable Spirit (IRE)</v>
      </c>
      <c r="V58">
        <f t="shared" si="7"/>
        <v>52</v>
      </c>
      <c r="W58">
        <f t="shared" si="8"/>
        <v>-20</v>
      </c>
      <c r="X58">
        <f t="shared" si="9"/>
        <v>-20</v>
      </c>
      <c r="Y58">
        <f t="shared" si="10"/>
        <v>4</v>
      </c>
      <c r="Z58">
        <f t="shared" si="10"/>
        <v>12</v>
      </c>
      <c r="AA58">
        <f t="shared" si="10"/>
        <v>1</v>
      </c>
      <c r="AB58">
        <f t="shared" si="11"/>
        <v>6</v>
      </c>
      <c r="AC58">
        <f t="shared" si="12"/>
        <v>10</v>
      </c>
      <c r="AD58">
        <f t="shared" si="13"/>
        <v>11</v>
      </c>
      <c r="AE58">
        <f t="shared" si="14"/>
        <v>5</v>
      </c>
      <c r="AF58">
        <f t="shared" si="14"/>
        <v>3</v>
      </c>
    </row>
    <row r="59" spans="1:33" hidden="1" outlineLevel="1">
      <c r="A59" t="s">
        <v>30</v>
      </c>
      <c r="B59" t="str">
        <f>INDEX(A$2:A$20,MATCH(C59,AC$2:AC$20,0))</f>
        <v>Weld Al Emarat</v>
      </c>
      <c r="C59">
        <f>LARGE(AC$2:AC$20, D59)</f>
        <v>2.5598999999999998</v>
      </c>
      <c r="D59">
        <v>1</v>
      </c>
      <c r="E59">
        <f>LARGE(AC$2:AC$20, F59)</f>
        <v>2.1291000000000002</v>
      </c>
      <c r="F59">
        <v>2</v>
      </c>
      <c r="G59">
        <f t="shared" si="16"/>
        <v>0.16828782374311482</v>
      </c>
      <c r="H59">
        <f t="shared" si="17"/>
        <v>7</v>
      </c>
      <c r="J59">
        <v>8</v>
      </c>
      <c r="K59" t="str">
        <f t="shared" si="0"/>
        <v>Rebel Assault (IRE)</v>
      </c>
      <c r="L59" t="str">
        <f t="shared" si="0"/>
        <v>Parys Mountain (IRE)</v>
      </c>
      <c r="M59" t="str">
        <f t="shared" si="0"/>
        <v>Mujassam</v>
      </c>
      <c r="N59" t="str">
        <f t="shared" si="1"/>
        <v>Weld Al Emarat</v>
      </c>
      <c r="O59" t="str">
        <f t="shared" si="2"/>
        <v>Parys Mountain (IRE)</v>
      </c>
      <c r="P59" t="str">
        <f t="shared" si="3"/>
        <v>Parys Mountain (IRE)</v>
      </c>
      <c r="Q59" t="str">
        <f t="shared" si="4"/>
        <v>Parys Mountain (IRE)</v>
      </c>
      <c r="R59" t="str">
        <f t="shared" si="5"/>
        <v>Tadaawol</v>
      </c>
      <c r="S59" t="str">
        <f t="shared" si="6"/>
        <v>Rousayan (IRE)</v>
      </c>
      <c r="V59">
        <f t="shared" si="7"/>
        <v>55</v>
      </c>
      <c r="W59">
        <f t="shared" si="8"/>
        <v>-32</v>
      </c>
      <c r="X59">
        <f t="shared" si="9"/>
        <v>-32</v>
      </c>
      <c r="Y59">
        <f t="shared" si="10"/>
        <v>6</v>
      </c>
      <c r="Z59">
        <f t="shared" si="10"/>
        <v>3</v>
      </c>
      <c r="AA59">
        <f t="shared" si="10"/>
        <v>6</v>
      </c>
      <c r="AB59">
        <f t="shared" si="11"/>
        <v>12</v>
      </c>
      <c r="AC59">
        <f t="shared" si="12"/>
        <v>7</v>
      </c>
      <c r="AD59">
        <f t="shared" si="13"/>
        <v>6</v>
      </c>
      <c r="AE59">
        <f t="shared" si="14"/>
        <v>11</v>
      </c>
      <c r="AF59">
        <f t="shared" si="14"/>
        <v>4</v>
      </c>
    </row>
    <row r="60" spans="1:33" hidden="1" outlineLevel="1">
      <c r="A60" t="s">
        <v>26</v>
      </c>
      <c r="B60" t="str">
        <f>INDEX(A$2:A$20,MATCH(C60,Y$2:Y$20,0))</f>
        <v>Our Charlie Brown</v>
      </c>
      <c r="C60">
        <f>LARGE(Y$2:Y$20, D60)</f>
        <v>2.8780000000000001</v>
      </c>
      <c r="D60">
        <v>1</v>
      </c>
      <c r="E60">
        <f>LARGE(Y$2:Y$20, F60)</f>
        <v>2.3792</v>
      </c>
      <c r="F60">
        <v>2</v>
      </c>
      <c r="G60">
        <f t="shared" si="16"/>
        <v>0.17331480194579574</v>
      </c>
      <c r="H60">
        <f t="shared" si="17"/>
        <v>14</v>
      </c>
      <c r="J60">
        <v>9</v>
      </c>
      <c r="K60" t="str">
        <f t="shared" si="0"/>
        <v>Inviolable Spirit (IRE)</v>
      </c>
      <c r="L60" t="str">
        <f t="shared" si="0"/>
        <v>Luzum (IRE)</v>
      </c>
      <c r="M60" t="str">
        <f t="shared" si="0"/>
        <v>Luzum (IRE)</v>
      </c>
      <c r="N60" t="str">
        <f t="shared" si="1"/>
        <v>Our Charlie Brown</v>
      </c>
      <c r="O60" t="str">
        <f t="shared" si="2"/>
        <v>Penny Pot Lane</v>
      </c>
      <c r="P60" t="str">
        <f t="shared" si="3"/>
        <v>Showboating (IRE)</v>
      </c>
      <c r="Q60" t="str">
        <f t="shared" si="4"/>
        <v>Showboating (IRE)</v>
      </c>
      <c r="R60" t="str">
        <f t="shared" si="5"/>
        <v>Rousayan (IRE)</v>
      </c>
      <c r="S60" t="str">
        <f t="shared" si="6"/>
        <v>Penny Pot Lane</v>
      </c>
      <c r="V60">
        <f t="shared" si="7"/>
        <v>42</v>
      </c>
      <c r="W60">
        <f t="shared" si="8"/>
        <v>-29</v>
      </c>
      <c r="X60">
        <f t="shared" si="9"/>
        <v>-29</v>
      </c>
      <c r="Y60">
        <f t="shared" si="10"/>
        <v>3</v>
      </c>
      <c r="Z60">
        <f t="shared" si="10"/>
        <v>8</v>
      </c>
      <c r="AA60">
        <f t="shared" si="10"/>
        <v>10</v>
      </c>
      <c r="AB60">
        <f t="shared" si="11"/>
        <v>2</v>
      </c>
      <c r="AC60">
        <f t="shared" si="12"/>
        <v>3</v>
      </c>
      <c r="AD60">
        <f t="shared" si="13"/>
        <v>4</v>
      </c>
      <c r="AE60">
        <f t="shared" si="14"/>
        <v>1</v>
      </c>
      <c r="AF60">
        <f t="shared" si="14"/>
        <v>11</v>
      </c>
    </row>
    <row r="61" spans="1:33" hidden="1" outlineLevel="1">
      <c r="A61" t="s">
        <v>47</v>
      </c>
      <c r="B61" t="str">
        <f>INDEX(A$2:A$20,MATCH(C61,AD$2:AD$20,0))</f>
        <v>Our Charlie Brown</v>
      </c>
      <c r="C61">
        <f>LARGE(AD$2:AD$20, D61)</f>
        <v>26.4681</v>
      </c>
      <c r="D61">
        <v>1</v>
      </c>
      <c r="E61">
        <f>LARGE(AD$2:AD$20, F61)</f>
        <v>24.4937</v>
      </c>
      <c r="F61">
        <v>2</v>
      </c>
      <c r="G61">
        <f t="shared" si="16"/>
        <v>7.4595456417347647E-2</v>
      </c>
      <c r="H61">
        <f t="shared" si="17"/>
        <v>14</v>
      </c>
      <c r="J61">
        <v>10</v>
      </c>
      <c r="K61" t="str">
        <f t="shared" si="0"/>
        <v>Penny Pot Lane</v>
      </c>
      <c r="L61" t="str">
        <f t="shared" si="0"/>
        <v>Rousayan (IRE)</v>
      </c>
      <c r="M61" t="str">
        <f t="shared" si="0"/>
        <v>Parys Mountain (IRE)</v>
      </c>
      <c r="N61" t="str">
        <f t="shared" si="1"/>
        <v>Tadaawol</v>
      </c>
      <c r="O61" t="str">
        <f t="shared" si="2"/>
        <v>Weld Al Emarat</v>
      </c>
      <c r="P61" t="str">
        <f t="shared" si="3"/>
        <v>Penny Pot Lane</v>
      </c>
      <c r="Q61" t="str">
        <f t="shared" si="4"/>
        <v>Penny Pot Lane</v>
      </c>
      <c r="R61" t="str">
        <f t="shared" si="5"/>
        <v>Inviolable Spirit (IRE)</v>
      </c>
      <c r="S61" t="str">
        <f t="shared" si="6"/>
        <v>Tadaawol</v>
      </c>
      <c r="V61">
        <f t="shared" si="7"/>
        <v>42</v>
      </c>
      <c r="W61">
        <f t="shared" si="8"/>
        <v>-43</v>
      </c>
      <c r="X61">
        <f>IF(ISNA(W61),"",W61)</f>
        <v>-43</v>
      </c>
      <c r="Y61">
        <f t="shared" si="10"/>
        <v>7</v>
      </c>
      <c r="Z61">
        <f t="shared" si="10"/>
        <v>1</v>
      </c>
      <c r="AA61">
        <f t="shared" si="10"/>
        <v>11</v>
      </c>
      <c r="AB61">
        <f t="shared" si="11"/>
        <v>3</v>
      </c>
      <c r="AC61">
        <f t="shared" si="12"/>
        <v>1</v>
      </c>
      <c r="AD61">
        <f t="shared" si="13"/>
        <v>10</v>
      </c>
      <c r="AE61">
        <f t="shared" si="14"/>
        <v>4</v>
      </c>
      <c r="AF61">
        <f t="shared" si="14"/>
        <v>5</v>
      </c>
    </row>
    <row r="62" spans="1:33" hidden="1" outlineLevel="1">
      <c r="A62" t="s">
        <v>116</v>
      </c>
      <c r="B62" t="str">
        <f>IF(OR(D2="5f ", D2="6f ", D2="7f ", D2="1m "), B57, IF(J2="2yo", B59, B53))</f>
        <v>Rousayan (IRE)</v>
      </c>
      <c r="J62">
        <v>11</v>
      </c>
      <c r="K62" t="str">
        <f t="shared" si="0"/>
        <v>Our Charlie Brown</v>
      </c>
      <c r="L62" t="str">
        <f t="shared" si="0"/>
        <v>Our Charlie Brown</v>
      </c>
      <c r="M62" t="str">
        <f t="shared" si="0"/>
        <v>Our Charlie Brown</v>
      </c>
      <c r="N62" t="str">
        <f t="shared" si="1"/>
        <v>Penny Pot Lane</v>
      </c>
      <c r="O62" t="str">
        <f t="shared" si="2"/>
        <v>Weld Al Emarat</v>
      </c>
      <c r="P62" t="str">
        <f t="shared" si="3"/>
        <v>Luzum (IRE)</v>
      </c>
      <c r="Q62" t="str">
        <f t="shared" si="4"/>
        <v>Luzum (IRE)</v>
      </c>
      <c r="R62" t="str">
        <f t="shared" si="5"/>
        <v>Parys Mountain (IRE)</v>
      </c>
      <c r="S62" t="str">
        <f t="shared" si="6"/>
        <v>Our Charlie Brown</v>
      </c>
      <c r="V62">
        <f t="shared" si="7"/>
        <v>44</v>
      </c>
      <c r="W62">
        <f t="shared" si="8"/>
        <v>-28</v>
      </c>
      <c r="X62">
        <f t="shared" ref="X62:X80" si="18">IF(ISNA(W62),"",W62)</f>
        <v>-28</v>
      </c>
      <c r="Y62">
        <f t="shared" si="10"/>
        <v>2</v>
      </c>
      <c r="Z62">
        <f t="shared" si="10"/>
        <v>2</v>
      </c>
      <c r="AA62">
        <f t="shared" si="10"/>
        <v>2</v>
      </c>
      <c r="AB62">
        <f t="shared" si="11"/>
        <v>4</v>
      </c>
      <c r="AC62">
        <f t="shared" si="12"/>
        <v>12</v>
      </c>
      <c r="AD62">
        <f t="shared" si="13"/>
        <v>8</v>
      </c>
      <c r="AE62">
        <f t="shared" si="14"/>
        <v>2</v>
      </c>
      <c r="AF62">
        <f t="shared" si="14"/>
        <v>12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Rebel Assault (IRE)</v>
      </c>
      <c r="C63" t="str">
        <f>IF(G68="Handicap", INDEX(B53:B55,(MATCH(LARGE(D53:D55,3),D53:D55,0))))</f>
        <v>Showboating (IRE)</v>
      </c>
      <c r="D63" t="str">
        <f>IF(G68="Handicap", INDEX(B53:B55,(MATCH(LARGE(E53:E55,1),E53:E55,0))))</f>
        <v>Proud Archi (IRE)</v>
      </c>
      <c r="G63" t="s">
        <v>68</v>
      </c>
      <c r="H63">
        <f>COUNTIF(A2:A30, "*")</f>
        <v>12</v>
      </c>
      <c r="J63">
        <v>12</v>
      </c>
      <c r="K63" t="str">
        <f t="shared" si="0"/>
        <v>Luzum (IRE)</v>
      </c>
      <c r="L63" t="str">
        <f t="shared" si="0"/>
        <v>Tadaawol</v>
      </c>
      <c r="M63" t="str">
        <f t="shared" si="0"/>
        <v>Inviolable Spirit (IRE)</v>
      </c>
      <c r="N63" t="str">
        <f t="shared" si="1"/>
        <v>Luzum (IRE)</v>
      </c>
      <c r="O63" t="str">
        <f t="shared" si="2"/>
        <v>Showboating (IRE)</v>
      </c>
      <c r="P63" t="str">
        <f t="shared" si="3"/>
        <v>Tadaawol</v>
      </c>
      <c r="Q63" t="str">
        <f t="shared" si="4"/>
        <v>Tadaawol</v>
      </c>
      <c r="R63" t="str">
        <f t="shared" si="5"/>
        <v>Luzum (IRE)</v>
      </c>
      <c r="S63" t="str">
        <f t="shared" si="6"/>
        <v>Luzum (IRE)</v>
      </c>
      <c r="V63">
        <f t="shared" si="7"/>
        <v>23</v>
      </c>
      <c r="W63">
        <f t="shared" si="8"/>
        <v>-57</v>
      </c>
      <c r="X63">
        <f t="shared" si="18"/>
        <v>-57</v>
      </c>
      <c r="Y63">
        <f t="shared" si="10"/>
        <v>1</v>
      </c>
      <c r="Z63">
        <f t="shared" si="10"/>
        <v>4</v>
      </c>
      <c r="AA63">
        <f t="shared" si="10"/>
        <v>4</v>
      </c>
      <c r="AB63">
        <f t="shared" si="11"/>
        <v>1</v>
      </c>
      <c r="AC63">
        <f t="shared" si="12"/>
        <v>2</v>
      </c>
      <c r="AD63">
        <f t="shared" si="13"/>
        <v>3</v>
      </c>
      <c r="AE63">
        <f t="shared" si="14"/>
        <v>7</v>
      </c>
      <c r="AF63">
        <f t="shared" si="14"/>
        <v>1</v>
      </c>
    </row>
    <row r="64" spans="1:33" hidden="1" outlineLevel="1">
      <c r="A64" t="s">
        <v>48</v>
      </c>
      <c r="B64" t="str">
        <f>INDEX(B53:B63,MODE(MATCH(B53:B63,B53:B63,0)))</f>
        <v>Rousayan (IRE)</v>
      </c>
      <c r="C64">
        <f>INDEX(AF$2:AF$20,MATCH(B64,A$2:A$20,0))</f>
        <v>12</v>
      </c>
      <c r="D64">
        <v>1</v>
      </c>
      <c r="E64">
        <f>SUMIF(B53:B61, B64, G53:G61)</f>
        <v>5.6706685223483919E-2</v>
      </c>
      <c r="F64">
        <v>0</v>
      </c>
      <c r="G64" t="str">
        <f>K2</f>
        <v>Watch More With Racing UK Extra Handicap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Mujassam</v>
      </c>
      <c r="C65">
        <f>INDEX(AF$2:AF$20,MATCH(B65,A$2:A$20,0))</f>
        <v>6</v>
      </c>
      <c r="D65">
        <v>1</v>
      </c>
      <c r="F65">
        <f>IF(G68="Non Handicap", F64+1, F64)</f>
        <v>0</v>
      </c>
      <c r="G65" t="str">
        <f>D2</f>
        <v xml:space="preserve">7f </v>
      </c>
      <c r="H65">
        <f>LARGE(G58:G60, 1)</f>
        <v>0.17331480194579574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6728</v>
      </c>
      <c r="H66">
        <f ca="1">LARGE(F53:F55, 1)</f>
        <v>6.300315727899955E-2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Proud Archi (IRE)</v>
      </c>
      <c r="F67">
        <f>IF(H63&lt;11, F66+1, F66)</f>
        <v>0</v>
      </c>
      <c r="G67" t="str">
        <f>G2</f>
        <v>Good To Soft</v>
      </c>
      <c r="H67" t="str">
        <f ca="1">INDEX(B53:B55,MATCH(H66,F53:F55,0))</f>
        <v>Proud Archi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Rousayan (IRE)</v>
      </c>
      <c r="B68" t="str">
        <f ca="1">IF(ISNA(A68), B56, A68)</f>
        <v>Rousayan (IRE)</v>
      </c>
      <c r="C68">
        <f ca="1">INDEX(AF$2:AF$20,MATCH(B68,A$2:A$20,0))</f>
        <v>12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Rousayan (IRE)</v>
      </c>
      <c r="C69">
        <f ca="1">INDEX(AF$2:AF$20,MATCH(B69,A$2:A$20,0))</f>
        <v>12</v>
      </c>
      <c r="D69">
        <v>1</v>
      </c>
      <c r="F69">
        <f ca="1">IF(E70&gt;1, F68+1, F68)</f>
        <v>0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Rousayan (IRE)</v>
      </c>
      <c r="C70">
        <f ca="1">INDEX(AF$2:AF$20,MATCH(B70,A$2:A$20,0))</f>
        <v>12</v>
      </c>
      <c r="D70">
        <v>1</v>
      </c>
      <c r="E70">
        <f ca="1">SUMIF(B53:B61, B70, G53:G61)</f>
        <v>5.6706685223483919E-2</v>
      </c>
      <c r="F70">
        <f ca="1">IF(E70&gt;1.5, F69+1, F69)</f>
        <v>0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Proud Archi (IRE)</v>
      </c>
      <c r="C72">
        <f>C53</f>
        <v>275.23700000000002</v>
      </c>
      <c r="D72">
        <f>(1/C72)*(C72-C73)</f>
        <v>6.300315727899955E-2</v>
      </c>
      <c r="E72">
        <f>H53</f>
        <v>5.5</v>
      </c>
      <c r="F72">
        <f>(E72*10)-10</f>
        <v>45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Showboating (IRE)</v>
      </c>
      <c r="C73">
        <f t="shared" si="19"/>
        <v>257.89620000000002</v>
      </c>
      <c r="D73">
        <f>(1/C73)*(C73-C74)</f>
        <v>4.6966182518393088E-2</v>
      </c>
      <c r="E73">
        <f t="shared" ref="E73:E74" si="20">H54</f>
        <v>16</v>
      </c>
      <c r="F73">
        <f>(E73*10)-10</f>
        <v>150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Mujassam</v>
      </c>
      <c r="C74">
        <f t="shared" si="19"/>
        <v>245.78380000000001</v>
      </c>
      <c r="E74">
        <f t="shared" si="20"/>
        <v>6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4</v>
      </c>
      <c r="C77">
        <f>SMALL(AF2:AF50, 1)</f>
        <v>4</v>
      </c>
      <c r="D77" t="str">
        <f>IF(G77&lt;=3, "YES", "NO")</f>
        <v>NO</v>
      </c>
      <c r="E77">
        <f>IF(C77=0,SMALL(AF2:AF49,2), C77)</f>
        <v>4</v>
      </c>
      <c r="F77">
        <f>IF(E77=0, SMALL(AF2:AF49, 3), E77)</f>
        <v>4</v>
      </c>
      <c r="G77">
        <f>IF(F77=0, SMALL(AF2:AF49, 4), F77)</f>
        <v>4</v>
      </c>
      <c r="H77" t="str">
        <f>INDEX(A2:A50, MATCH(G77, AF2:AF50, 0))</f>
        <v>Parys Mountain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236.55160000000001</v>
      </c>
      <c r="C78">
        <f>(B79-B78)+0.01</f>
        <v>38.695400000000014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275.23700000000002</v>
      </c>
      <c r="C79">
        <f>C78/B79</f>
        <v>0.14058938296813295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Parys Mountain (IRE) is highly rated.</v>
      </c>
      <c r="H79" t="str">
        <f>INDEX(A2:A50, MATCH(B79, AE2:AE50, 0))</f>
        <v>Proud Archi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21.016400000000001</v>
      </c>
      <c r="C80">
        <f>(B81-B80)+0.01</f>
        <v>2.0578999999999983</v>
      </c>
      <c r="D80" t="str">
        <f>D2</f>
        <v xml:space="preserve">7f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23.064299999999999</v>
      </c>
      <c r="C81">
        <f>C80/B81</f>
        <v>8.9224472453098433E-2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Luzum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Catterick</v>
      </c>
    </row>
    <row r="82" spans="1:19" hidden="1" outlineLevel="1">
      <c r="A82" t="s">
        <v>110</v>
      </c>
      <c r="B82">
        <f>INDEX(M2:M49, MATCH(H77, A2:A49, 0))</f>
        <v>90.855000000000004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90.855000000000004</v>
      </c>
      <c r="C83">
        <f>C82/B83</f>
        <v>1.1006548896593473E-4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Parys Mountain (IRE)is the form horse.</v>
      </c>
      <c r="H83" t="str">
        <f>INDEX(A2:A50,MATCH(B83,INDEX(M2:M50,0)))</f>
        <v>Luzum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1.7652000000000001</v>
      </c>
      <c r="C84">
        <f>(B85-B84)+0.01</f>
        <v>0.80469999999999975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2.5598999999999998</v>
      </c>
      <c r="C85">
        <f>C84/B85</f>
        <v>0.3143482167272158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Weld Al Emarat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12.946099999999999</v>
      </c>
      <c r="C86">
        <f>(B87-B86)+0.01</f>
        <v>13.532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26.4681</v>
      </c>
      <c r="C87">
        <f>C86/B87</f>
        <v>0.51125694704191083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Our Charlie Brown is 51.13% ahead of Parys Mountain (IRE). </v>
      </c>
      <c r="H87" t="str">
        <f>INDEX(A2:A50, MATCH(B87, AD2:AD50, 0))</f>
        <v>Our Charlie Brown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1.3871</v>
      </c>
      <c r="C88">
        <f>B89-B88</f>
        <v>1.4909000000000001</v>
      </c>
      <c r="H88" t="str">
        <f>INDEX(X2:X50, MATCH(B88, Y2:Y50, 0))</f>
        <v>Hart, Jason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2.8780000000000001</v>
      </c>
      <c r="C89">
        <f>C88/B89</f>
        <v>0.51803335649756777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Sullivan, James P is 51.8% ahead of Hart, Jason. </v>
      </c>
      <c r="H89" t="str">
        <f>INDEX(X2:X50, MATCH(B89, Y2:Y50, 0))</f>
        <v>Sullivan, James P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46.2012</v>
      </c>
      <c r="C90">
        <f>(B91-B90)+0.01</f>
        <v>26.384799999999995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72.575999999999993</v>
      </c>
      <c r="C91">
        <f>(C90+0.01)/(B91+0.01)</f>
        <v>0.36363486071694262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Inviolable Spirit (IRE) outperformed Parys Mountain (IRE) significantly.</v>
      </c>
      <c r="H91" t="str">
        <f>INDEX(A2:A50, MATCH(B91, N2:N50, 0))</f>
        <v>Inviolable Spirit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46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0.39129999999999998</v>
      </c>
    </row>
    <row r="96" spans="1:19" hidden="1" outlineLevel="1">
      <c r="A96" t="s">
        <v>70</v>
      </c>
      <c r="B96">
        <f>INDEX(Sheet1!H:H, MATCH($A$51, Sheet1!$A:$A,0))</f>
        <v>0.3261</v>
      </c>
      <c r="C96" t="str">
        <f>IF(AND($B$94&gt;15,B96&gt;0.25),B55)</f>
        <v>Mujassam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Mujassam</v>
      </c>
      <c r="G96" t="str">
        <f>INDEX(F96:F101,MATCH(1,E96:E101,0))</f>
        <v>Mujassam</v>
      </c>
    </row>
    <row r="97" spans="1:6" hidden="1" outlineLevel="1">
      <c r="A97" t="s">
        <v>25</v>
      </c>
      <c r="B97">
        <f>INDEX(Sheet1!J:J, MATCH($A$51, Sheet1!$A:$A,0))</f>
        <v>0.21740000000000001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0.19570000000000001</v>
      </c>
      <c r="C98" t="b">
        <f>IF(AND($B$94&gt;15,B98&gt;0.25),B57)</f>
        <v>0</v>
      </c>
      <c r="D98">
        <f t="shared" si="22"/>
        <v>2</v>
      </c>
      <c r="E98">
        <f t="shared" si="23"/>
        <v>5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0.26090000000000002</v>
      </c>
      <c r="C99" t="str">
        <f>IF(AND($B$94&gt;15,B99&gt;0.25),B59)</f>
        <v>Weld Al Emarat</v>
      </c>
      <c r="D99">
        <f t="shared" si="22"/>
        <v>5</v>
      </c>
      <c r="E99">
        <f t="shared" si="23"/>
        <v>2</v>
      </c>
      <c r="F99" t="str">
        <f t="shared" si="24"/>
        <v>Weld Al Emarat</v>
      </c>
    </row>
    <row r="100" spans="1:6" hidden="1" outlineLevel="1">
      <c r="A100" t="s">
        <v>30</v>
      </c>
      <c r="B100">
        <f>INDEX(Sheet1!N:N, MATCH($A$51, Sheet1!$A:$A,0))</f>
        <v>0.1522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0.23910000000000001</v>
      </c>
      <c r="C101" t="b">
        <f>IF(AND($B$94&gt;15,B101&gt;0.25),B60)</f>
        <v>0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3" width="16.42578125" bestFit="1" customWidth="1"/>
    <col min="4" max="4" width="15.140625" bestFit="1" customWidth="1"/>
    <col min="5" max="5" width="12" bestFit="1" customWidth="1"/>
    <col min="6" max="6" width="14.5703125" bestFit="1" customWidth="1"/>
    <col min="7" max="7" width="97" bestFit="1" customWidth="1"/>
    <col min="8" max="8" width="16.42578125" bestFit="1" customWidth="1"/>
    <col min="9" max="9" width="10.140625" bestFit="1" customWidth="1"/>
    <col min="10" max="10" width="16.28515625" bestFit="1" customWidth="1"/>
    <col min="11" max="11" width="42.28515625" bestFit="1" customWidth="1"/>
    <col min="12" max="19" width="20.28515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5.85546875" bestFit="1" customWidth="1"/>
    <col min="25" max="25" width="14.42578125" bestFit="1" customWidth="1"/>
    <col min="26" max="26" width="21.5703125" bestFit="1" customWidth="1"/>
    <col min="27" max="27" width="15" bestFit="1" customWidth="1"/>
    <col min="28" max="28" width="22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561</v>
      </c>
      <c r="B2" s="1">
        <v>0.59027777777777779</v>
      </c>
      <c r="C2" t="s">
        <v>162</v>
      </c>
      <c r="D2" t="s">
        <v>469</v>
      </c>
      <c r="E2" t="s">
        <v>335</v>
      </c>
      <c r="F2">
        <v>4614</v>
      </c>
      <c r="G2" t="s">
        <v>336</v>
      </c>
      <c r="H2" t="s">
        <v>337</v>
      </c>
      <c r="I2" t="s">
        <v>5</v>
      </c>
      <c r="J2" t="s">
        <v>338</v>
      </c>
      <c r="K2" t="s">
        <v>560</v>
      </c>
      <c r="L2">
        <v>7</v>
      </c>
      <c r="M2">
        <v>88.474999999999994</v>
      </c>
      <c r="N2">
        <v>57.429499999999997</v>
      </c>
      <c r="O2">
        <v>17.3171</v>
      </c>
      <c r="P2">
        <v>8.3844999999999992</v>
      </c>
      <c r="Q2">
        <v>3.7866</v>
      </c>
      <c r="R2">
        <v>4.5407000000000002</v>
      </c>
      <c r="S2">
        <v>2.2848000000000002</v>
      </c>
      <c r="T2">
        <v>1.2957000000000001</v>
      </c>
      <c r="U2">
        <v>1.0906</v>
      </c>
      <c r="V2">
        <v>1.3211999999999999</v>
      </c>
      <c r="W2">
        <v>18.120699999999999</v>
      </c>
      <c r="X2" t="s">
        <v>472</v>
      </c>
      <c r="Y2">
        <v>3.1074000000000002</v>
      </c>
      <c r="Z2" t="s">
        <v>473</v>
      </c>
      <c r="AA2">
        <v>1.7121</v>
      </c>
      <c r="AB2" t="s">
        <v>562</v>
      </c>
      <c r="AC2">
        <v>1.4157</v>
      </c>
      <c r="AD2">
        <v>20.155000000000001</v>
      </c>
      <c r="AE2" s="23">
        <v>230.43680000000001</v>
      </c>
      <c r="AF2">
        <v>2.5</v>
      </c>
      <c r="AG2">
        <v>95</v>
      </c>
    </row>
    <row r="3" spans="1:33">
      <c r="A3" t="s">
        <v>563</v>
      </c>
      <c r="B3" s="1">
        <v>0.59027777777777779</v>
      </c>
      <c r="C3" t="s">
        <v>162</v>
      </c>
      <c r="D3" t="s">
        <v>469</v>
      </c>
      <c r="E3" t="s">
        <v>335</v>
      </c>
      <c r="F3">
        <v>4614</v>
      </c>
      <c r="G3" t="s">
        <v>336</v>
      </c>
      <c r="H3" t="s">
        <v>337</v>
      </c>
      <c r="I3" t="s">
        <v>5</v>
      </c>
      <c r="J3" t="s">
        <v>338</v>
      </c>
      <c r="K3" t="s">
        <v>560</v>
      </c>
      <c r="L3">
        <v>9</v>
      </c>
      <c r="M3">
        <v>65.484499999999997</v>
      </c>
      <c r="N3">
        <v>62.3827</v>
      </c>
      <c r="O3">
        <v>28.8794</v>
      </c>
      <c r="P3">
        <v>10.2342</v>
      </c>
      <c r="Q3">
        <v>4.5140000000000002</v>
      </c>
      <c r="R3">
        <v>4.1516000000000002</v>
      </c>
      <c r="S3">
        <v>3.3182</v>
      </c>
      <c r="T3">
        <v>2.6871999999999998</v>
      </c>
      <c r="U3">
        <v>1.728</v>
      </c>
      <c r="V3">
        <v>1.7641</v>
      </c>
      <c r="W3">
        <v>20.186399999999999</v>
      </c>
      <c r="X3" t="s">
        <v>564</v>
      </c>
      <c r="Y3">
        <v>1.8857999999999999</v>
      </c>
      <c r="Z3" t="s">
        <v>565</v>
      </c>
      <c r="AA3">
        <v>0.13170000000000001</v>
      </c>
      <c r="AB3" t="s">
        <v>474</v>
      </c>
      <c r="AC3">
        <v>1.454</v>
      </c>
      <c r="AD3">
        <v>7.9779999999999998</v>
      </c>
      <c r="AE3">
        <v>216.7799</v>
      </c>
      <c r="AF3">
        <v>10</v>
      </c>
      <c r="AG3">
        <v>102</v>
      </c>
    </row>
    <row r="4" spans="1:33">
      <c r="A4" t="s">
        <v>566</v>
      </c>
      <c r="B4" s="1">
        <v>0.59027777777777779</v>
      </c>
      <c r="C4" t="s">
        <v>162</v>
      </c>
      <c r="D4" t="s">
        <v>469</v>
      </c>
      <c r="E4" t="s">
        <v>335</v>
      </c>
      <c r="F4">
        <v>4614</v>
      </c>
      <c r="G4" t="s">
        <v>336</v>
      </c>
      <c r="H4" t="s">
        <v>337</v>
      </c>
      <c r="I4" t="s">
        <v>5</v>
      </c>
      <c r="J4" t="s">
        <v>338</v>
      </c>
      <c r="K4" t="s">
        <v>560</v>
      </c>
      <c r="L4">
        <v>6</v>
      </c>
      <c r="M4">
        <v>64.477400000000003</v>
      </c>
      <c r="N4">
        <v>67.784099999999995</v>
      </c>
      <c r="O4">
        <v>17.614100000000001</v>
      </c>
      <c r="P4">
        <v>7.3105000000000002</v>
      </c>
      <c r="Q4">
        <v>6.8083999999999998</v>
      </c>
      <c r="R4">
        <v>2.8639000000000001</v>
      </c>
      <c r="S4">
        <v>2.7193000000000001</v>
      </c>
      <c r="T4">
        <v>2.6141000000000001</v>
      </c>
      <c r="U4">
        <v>1.6181000000000001</v>
      </c>
      <c r="V4">
        <v>1.2704</v>
      </c>
      <c r="W4">
        <v>19.3093</v>
      </c>
      <c r="X4" t="s">
        <v>378</v>
      </c>
      <c r="Y4">
        <v>2.7934999999999999</v>
      </c>
      <c r="Z4" t="s">
        <v>567</v>
      </c>
      <c r="AA4">
        <v>2.3635000000000002</v>
      </c>
      <c r="AB4" t="s">
        <v>568</v>
      </c>
      <c r="AC4">
        <v>1.7681</v>
      </c>
      <c r="AD4">
        <v>9.0225000000000009</v>
      </c>
      <c r="AE4">
        <v>210.3372</v>
      </c>
      <c r="AF4">
        <v>6.5</v>
      </c>
      <c r="AG4">
        <v>105</v>
      </c>
    </row>
    <row r="5" spans="1:33">
      <c r="A5" t="s">
        <v>569</v>
      </c>
      <c r="B5" s="1">
        <v>0.59027777777777779</v>
      </c>
      <c r="C5" t="s">
        <v>162</v>
      </c>
      <c r="D5" t="s">
        <v>469</v>
      </c>
      <c r="E5" t="s">
        <v>335</v>
      </c>
      <c r="F5">
        <v>4614</v>
      </c>
      <c r="G5" t="s">
        <v>336</v>
      </c>
      <c r="H5" t="s">
        <v>337</v>
      </c>
      <c r="I5" t="s">
        <v>5</v>
      </c>
      <c r="J5" t="s">
        <v>338</v>
      </c>
      <c r="K5" t="s">
        <v>560</v>
      </c>
      <c r="L5">
        <v>9</v>
      </c>
      <c r="M5">
        <v>51.1038</v>
      </c>
      <c r="N5">
        <v>38.571199999999997</v>
      </c>
      <c r="O5">
        <v>21.107199999999999</v>
      </c>
      <c r="P5">
        <v>5.8959999999999999</v>
      </c>
      <c r="Q5">
        <v>6.1239999999999997</v>
      </c>
      <c r="R5">
        <v>2.5169999999999999</v>
      </c>
      <c r="S5">
        <v>1.8432999999999999</v>
      </c>
      <c r="T5">
        <v>1.2816000000000001</v>
      </c>
      <c r="U5">
        <v>1.2185999999999999</v>
      </c>
      <c r="V5">
        <v>1.0878000000000001</v>
      </c>
      <c r="W5">
        <v>21.005700000000001</v>
      </c>
      <c r="X5" t="s">
        <v>570</v>
      </c>
      <c r="Y5">
        <v>0.1</v>
      </c>
      <c r="Z5" t="s">
        <v>571</v>
      </c>
      <c r="AA5">
        <v>0.4</v>
      </c>
      <c r="AB5" t="s">
        <v>360</v>
      </c>
      <c r="AC5">
        <v>2.391</v>
      </c>
      <c r="AD5">
        <v>23.507999999999999</v>
      </c>
      <c r="AE5">
        <v>178.15520000000001</v>
      </c>
      <c r="AF5">
        <v>12</v>
      </c>
      <c r="AG5">
        <v>79</v>
      </c>
    </row>
    <row r="6" spans="1:33">
      <c r="A6" t="s">
        <v>572</v>
      </c>
      <c r="B6" s="1">
        <v>0.59027777777777779</v>
      </c>
      <c r="C6" t="s">
        <v>162</v>
      </c>
      <c r="D6" t="s">
        <v>469</v>
      </c>
      <c r="E6" t="s">
        <v>335</v>
      </c>
      <c r="F6">
        <v>4614</v>
      </c>
      <c r="G6" t="s">
        <v>336</v>
      </c>
      <c r="H6" t="s">
        <v>337</v>
      </c>
      <c r="I6" t="s">
        <v>5</v>
      </c>
      <c r="J6" t="s">
        <v>338</v>
      </c>
      <c r="K6" t="s">
        <v>560</v>
      </c>
      <c r="L6">
        <v>5</v>
      </c>
      <c r="M6">
        <v>57.978900000000003</v>
      </c>
      <c r="N6">
        <v>41.629600000000003</v>
      </c>
      <c r="O6">
        <v>21.764099999999999</v>
      </c>
      <c r="P6">
        <v>8.2216000000000005</v>
      </c>
      <c r="Q6">
        <v>4.0846999999999998</v>
      </c>
      <c r="R6">
        <v>0</v>
      </c>
      <c r="S6">
        <v>0</v>
      </c>
      <c r="T6">
        <v>0</v>
      </c>
      <c r="U6">
        <v>0</v>
      </c>
      <c r="V6">
        <v>0</v>
      </c>
      <c r="W6">
        <v>16.109300000000001</v>
      </c>
      <c r="X6" t="s">
        <v>389</v>
      </c>
      <c r="Y6">
        <v>1.1485000000000001</v>
      </c>
      <c r="Z6" t="s">
        <v>379</v>
      </c>
      <c r="AA6">
        <v>1.2235</v>
      </c>
      <c r="AB6" t="s">
        <v>573</v>
      </c>
      <c r="AC6">
        <v>8.3400000000000002E-2</v>
      </c>
      <c r="AD6">
        <v>1.8</v>
      </c>
      <c r="AE6">
        <v>165.2792</v>
      </c>
      <c r="AF6">
        <v>4.5</v>
      </c>
      <c r="AG6">
        <v>106</v>
      </c>
    </row>
    <row r="7" spans="1:33">
      <c r="A7" t="s">
        <v>574</v>
      </c>
      <c r="B7" s="1">
        <v>0.59027777777777779</v>
      </c>
      <c r="C7" t="s">
        <v>162</v>
      </c>
      <c r="D7" t="s">
        <v>469</v>
      </c>
      <c r="E7" t="s">
        <v>335</v>
      </c>
      <c r="F7">
        <v>4614</v>
      </c>
      <c r="G7" t="s">
        <v>336</v>
      </c>
      <c r="H7" t="s">
        <v>337</v>
      </c>
      <c r="I7" t="s">
        <v>5</v>
      </c>
      <c r="J7" t="s">
        <v>338</v>
      </c>
      <c r="K7" t="s">
        <v>560</v>
      </c>
      <c r="L7">
        <v>5</v>
      </c>
      <c r="M7">
        <v>55.119300000000003</v>
      </c>
      <c r="N7">
        <v>36.231299999999997</v>
      </c>
      <c r="O7">
        <v>19.3993</v>
      </c>
      <c r="P7">
        <v>4.2023000000000001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19.917899999999999</v>
      </c>
      <c r="X7" t="s">
        <v>575</v>
      </c>
      <c r="Y7">
        <v>2.8744999999999998</v>
      </c>
      <c r="Z7" t="s">
        <v>413</v>
      </c>
      <c r="AA7">
        <v>1.8198000000000001</v>
      </c>
      <c r="AB7" t="s">
        <v>576</v>
      </c>
      <c r="AC7">
        <v>2.4268000000000001</v>
      </c>
      <c r="AD7">
        <v>2.1</v>
      </c>
      <c r="AE7">
        <v>157.62559999999999</v>
      </c>
      <c r="AF7">
        <v>3.5</v>
      </c>
      <c r="AG7">
        <v>99</v>
      </c>
    </row>
    <row r="8" spans="1:33">
      <c r="A8" t="s">
        <v>577</v>
      </c>
      <c r="B8" s="1">
        <v>0.59027777777777779</v>
      </c>
      <c r="C8" t="s">
        <v>162</v>
      </c>
      <c r="D8" t="s">
        <v>469</v>
      </c>
      <c r="E8" t="s">
        <v>335</v>
      </c>
      <c r="F8">
        <v>4614</v>
      </c>
      <c r="G8" t="s">
        <v>336</v>
      </c>
      <c r="H8" t="s">
        <v>337</v>
      </c>
      <c r="I8" t="s">
        <v>5</v>
      </c>
      <c r="J8" t="s">
        <v>338</v>
      </c>
      <c r="K8" t="s">
        <v>560</v>
      </c>
      <c r="L8">
        <v>4</v>
      </c>
      <c r="M8">
        <v>56.127800000000001</v>
      </c>
      <c r="N8">
        <v>43.124600000000001</v>
      </c>
      <c r="O8">
        <v>17.614100000000001</v>
      </c>
      <c r="P8">
        <v>6.3067000000000002</v>
      </c>
      <c r="Q8">
        <v>3.0548999999999999</v>
      </c>
      <c r="R8">
        <v>2.6991999999999998</v>
      </c>
      <c r="S8">
        <v>1.407</v>
      </c>
      <c r="T8">
        <v>0.89759999999999995</v>
      </c>
      <c r="U8">
        <v>0</v>
      </c>
      <c r="V8">
        <v>0</v>
      </c>
      <c r="W8">
        <v>7.1429</v>
      </c>
      <c r="X8" t="s">
        <v>578</v>
      </c>
      <c r="Y8">
        <v>0.3241</v>
      </c>
      <c r="Z8" t="s">
        <v>579</v>
      </c>
      <c r="AA8">
        <v>0.4012</v>
      </c>
      <c r="AB8" t="s">
        <v>418</v>
      </c>
      <c r="AC8">
        <v>0.83489999999999998</v>
      </c>
      <c r="AD8">
        <v>8.0833999999999993</v>
      </c>
      <c r="AE8">
        <v>150.08580000000001</v>
      </c>
      <c r="AF8">
        <v>16</v>
      </c>
      <c r="AG8">
        <v>96</v>
      </c>
    </row>
    <row r="9" spans="1:33">
      <c r="A9" t="s">
        <v>580</v>
      </c>
      <c r="B9" s="1">
        <v>0.59027777777777779</v>
      </c>
      <c r="C9" t="s">
        <v>162</v>
      </c>
      <c r="D9" t="s">
        <v>469</v>
      </c>
      <c r="E9" t="s">
        <v>335</v>
      </c>
      <c r="F9">
        <v>4614</v>
      </c>
      <c r="G9" t="s">
        <v>336</v>
      </c>
      <c r="H9" t="s">
        <v>337</v>
      </c>
      <c r="I9" t="s">
        <v>5</v>
      </c>
      <c r="J9" t="s">
        <v>338</v>
      </c>
      <c r="K9" t="s">
        <v>560</v>
      </c>
      <c r="L9">
        <v>6</v>
      </c>
      <c r="M9">
        <v>46.696300000000001</v>
      </c>
      <c r="N9">
        <v>34.930799999999998</v>
      </c>
      <c r="O9">
        <v>17.0519</v>
      </c>
      <c r="P9">
        <v>7.4972000000000003</v>
      </c>
      <c r="Q9">
        <v>3.4310999999999998</v>
      </c>
      <c r="R9">
        <v>3.1951999999999998</v>
      </c>
      <c r="S9">
        <v>0</v>
      </c>
      <c r="T9">
        <v>0</v>
      </c>
      <c r="U9">
        <v>0</v>
      </c>
      <c r="V9">
        <v>0</v>
      </c>
      <c r="W9">
        <v>15.2957</v>
      </c>
      <c r="X9" t="s">
        <v>581</v>
      </c>
      <c r="Y9">
        <v>2.0526</v>
      </c>
      <c r="Z9" t="s">
        <v>582</v>
      </c>
      <c r="AA9">
        <v>0.26729999999999998</v>
      </c>
      <c r="AB9" t="s">
        <v>343</v>
      </c>
      <c r="AC9">
        <v>1.5943000000000001</v>
      </c>
      <c r="AD9">
        <v>4.2</v>
      </c>
      <c r="AE9">
        <v>142.38579999999999</v>
      </c>
      <c r="AF9">
        <v>20</v>
      </c>
      <c r="AG9">
        <v>92</v>
      </c>
    </row>
    <row r="10" spans="1:33">
      <c r="A10" t="s">
        <v>583</v>
      </c>
      <c r="B10" s="1">
        <v>0.59027777777777779</v>
      </c>
      <c r="C10" t="s">
        <v>162</v>
      </c>
      <c r="D10" t="s">
        <v>469</v>
      </c>
      <c r="E10" t="s">
        <v>335</v>
      </c>
      <c r="F10">
        <v>4614</v>
      </c>
      <c r="G10" t="s">
        <v>336</v>
      </c>
      <c r="H10" t="s">
        <v>337</v>
      </c>
      <c r="I10" t="s">
        <v>5</v>
      </c>
      <c r="J10" t="s">
        <v>338</v>
      </c>
      <c r="K10" t="s">
        <v>560</v>
      </c>
      <c r="L10">
        <v>7</v>
      </c>
      <c r="M10">
        <v>38.397199999999998</v>
      </c>
      <c r="N10">
        <v>20.739000000000001</v>
      </c>
      <c r="O10">
        <v>15.444699999999999</v>
      </c>
      <c r="P10">
        <v>3.3294999999999999</v>
      </c>
      <c r="Q10">
        <v>3.3125</v>
      </c>
      <c r="R10">
        <v>0</v>
      </c>
      <c r="S10">
        <v>0</v>
      </c>
      <c r="T10">
        <v>0</v>
      </c>
      <c r="U10">
        <v>0</v>
      </c>
      <c r="V10">
        <v>0</v>
      </c>
      <c r="W10">
        <v>16.617899999999999</v>
      </c>
      <c r="X10" t="s">
        <v>584</v>
      </c>
      <c r="Y10">
        <v>1.6809000000000001</v>
      </c>
      <c r="Z10" t="s">
        <v>585</v>
      </c>
      <c r="AA10">
        <v>1.5865</v>
      </c>
      <c r="AB10" t="s">
        <v>586</v>
      </c>
      <c r="AC10">
        <v>2.4438</v>
      </c>
      <c r="AD10">
        <v>1.2</v>
      </c>
      <c r="AE10">
        <v>111.5885</v>
      </c>
      <c r="AF10">
        <v>10</v>
      </c>
      <c r="AG10">
        <v>102</v>
      </c>
    </row>
    <row r="51" spans="1:33" hidden="1" outlineLevel="1">
      <c r="A51" t="str">
        <f>C2</f>
        <v>Bangor</v>
      </c>
      <c r="B51">
        <f>B2</f>
        <v>0.59027777777777779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Ballyantics (IRE)</v>
      </c>
      <c r="L52" t="str">
        <f t="shared" si="0"/>
        <v>Rockalzaro (FR)</v>
      </c>
      <c r="M52" t="str">
        <f t="shared" si="0"/>
        <v>Ballycamp (IRE)</v>
      </c>
      <c r="N52" t="str">
        <f t="shared" ref="N52:N91" si="1">INDEX($A$2:$A$20,(MATCH(LARGE(W$2:W$20,$J52),W$2:W$20,0)))</f>
        <v>Shininstar (IRE)</v>
      </c>
      <c r="O52" t="str">
        <f t="shared" ref="O52:O91" si="2">INDEX($A$2:$A$20,(MATCH(LARGE(AA$2:AA$20,$J52),AA$2:AA$20,0)))</f>
        <v>Rockalzaro (FR)</v>
      </c>
      <c r="P52" t="str">
        <f t="shared" ref="P52:P91" si="3">INDEX($A$2:$A$20,(MATCH(LARGE(Y$2:Y$20,$J52),Y$2:Y$20,0)))</f>
        <v>Ballyantics (IRE)</v>
      </c>
      <c r="Q52" t="str">
        <f t="shared" ref="Q52:Q91" si="4">INDEX($A$2:$A$20,(MATCH(LARGE(Y$2:Y$20,$J52),Y$2:Y$20,0)))</f>
        <v>Ballyantics (IRE)</v>
      </c>
      <c r="R52" t="str">
        <f t="shared" ref="R52:R91" si="5">INDEX($A$2:$A$20,(MATCH(LARGE(AD$2:AD$20,$J52),AD$2:AD$20,0)))</f>
        <v>Shininstar (IRE)</v>
      </c>
      <c r="S52" t="str">
        <f t="shared" ref="S52:S80" si="6">A2</f>
        <v>Ballyantics (IRE)</v>
      </c>
      <c r="V52">
        <f t="shared" ref="V52:V80" si="7">SUM(Y52:AF52)</f>
        <v>51</v>
      </c>
      <c r="W52">
        <f t="shared" ref="W52:W80" si="8">V52-AG2</f>
        <v>-44</v>
      </c>
      <c r="X52">
        <f t="shared" ref="X52:X60" si="9">IF(ISNA(W52),"",W52)</f>
        <v>-44</v>
      </c>
      <c r="Y52">
        <f t="shared" ref="Y52:AA80" si="10">(($H$63+1)-(RANK(M2,M$2:M$30)))</f>
        <v>9</v>
      </c>
      <c r="Z52">
        <f t="shared" si="10"/>
        <v>7</v>
      </c>
      <c r="AA52">
        <f t="shared" si="10"/>
        <v>3</v>
      </c>
      <c r="AB52">
        <f t="shared" ref="AB52:AB80" si="11">(($H$63+1)-(RANK(W2,W$2:W$30)))</f>
        <v>5</v>
      </c>
      <c r="AC52">
        <f t="shared" ref="AC52:AC80" si="12">(($H$63+1)-(RANK(Y2,Y$2:Y$30)))</f>
        <v>9</v>
      </c>
      <c r="AD52">
        <f t="shared" ref="AD52:AD80" si="13">(($H$63+1)-(RANK(AA2,AA$2:AA$30)))</f>
        <v>7</v>
      </c>
      <c r="AE52">
        <f t="shared" ref="AE52:AF80" si="14">(($H$63+1)-(RANK(AC2,AC$2:AC$30)))</f>
        <v>3</v>
      </c>
      <c r="AF52">
        <f t="shared" si="14"/>
        <v>8</v>
      </c>
      <c r="AG52" t="str">
        <f>INDEX(S52:S92, MATCH(LARGE(X52:X92, 1),X52:X92, 0))</f>
        <v>Shininstar (IRE)</v>
      </c>
    </row>
    <row r="53" spans="1:33" hidden="1" outlineLevel="1">
      <c r="A53" t="s">
        <v>43</v>
      </c>
      <c r="B53" t="str">
        <f>A2</f>
        <v>Ballyantics (IRE)</v>
      </c>
      <c r="C53">
        <f>AE2</f>
        <v>230.43680000000001</v>
      </c>
      <c r="D53">
        <f>AG2</f>
        <v>95</v>
      </c>
      <c r="E53">
        <f>C53-D53</f>
        <v>135.43680000000001</v>
      </c>
      <c r="F53">
        <f>SUMIF(B53:B61, B53, G53:G61)</f>
        <v>0.39406845851054606</v>
      </c>
      <c r="G53">
        <f>(1/C53)*(C53-C54)</f>
        <v>5.9265273602133024E-2</v>
      </c>
      <c r="H53">
        <f>AF2</f>
        <v>2.5</v>
      </c>
      <c r="J53">
        <v>2</v>
      </c>
      <c r="K53" t="str">
        <f t="shared" si="0"/>
        <v>Ballycamp (IRE)</v>
      </c>
      <c r="L53" t="str">
        <f t="shared" si="0"/>
        <v>Ballycamp (IRE)</v>
      </c>
      <c r="M53" t="str">
        <f t="shared" si="0"/>
        <v>Dessinateur (FR)</v>
      </c>
      <c r="N53" t="str">
        <f t="shared" si="1"/>
        <v>Ballycamp (IRE)</v>
      </c>
      <c r="O53" t="str">
        <f t="shared" si="2"/>
        <v>Cuddles Mcgraw (IRE)</v>
      </c>
      <c r="P53" t="str">
        <f t="shared" si="3"/>
        <v>Cuddles Mcgraw (IRE)</v>
      </c>
      <c r="Q53" t="str">
        <f t="shared" si="4"/>
        <v>Cuddles Mcgraw (IRE)</v>
      </c>
      <c r="R53" t="str">
        <f t="shared" si="5"/>
        <v>Ballyantics (IRE)</v>
      </c>
      <c r="S53" t="str">
        <f t="shared" si="6"/>
        <v>Ballycamp (IRE)</v>
      </c>
      <c r="V53">
        <f t="shared" si="7"/>
        <v>48</v>
      </c>
      <c r="W53">
        <f t="shared" si="8"/>
        <v>-54</v>
      </c>
      <c r="X53">
        <f t="shared" si="9"/>
        <v>-54</v>
      </c>
      <c r="Y53">
        <f t="shared" si="10"/>
        <v>8</v>
      </c>
      <c r="Z53">
        <f t="shared" si="10"/>
        <v>8</v>
      </c>
      <c r="AA53">
        <f t="shared" si="10"/>
        <v>9</v>
      </c>
      <c r="AB53">
        <f t="shared" si="11"/>
        <v>8</v>
      </c>
      <c r="AC53">
        <f t="shared" si="12"/>
        <v>5</v>
      </c>
      <c r="AD53">
        <f t="shared" si="13"/>
        <v>1</v>
      </c>
      <c r="AE53">
        <f t="shared" si="14"/>
        <v>4</v>
      </c>
      <c r="AF53">
        <f t="shared" si="14"/>
        <v>5</v>
      </c>
    </row>
    <row r="54" spans="1:33" hidden="1" outlineLevel="1">
      <c r="A54" t="s">
        <v>44</v>
      </c>
      <c r="B54" t="str">
        <f>A3</f>
        <v>Ballycamp (IRE)</v>
      </c>
      <c r="C54">
        <f>AE3</f>
        <v>216.7799</v>
      </c>
      <c r="D54">
        <f>AG3</f>
        <v>102</v>
      </c>
      <c r="E54">
        <f t="shared" ref="E54:E55" si="15">C54-D54</f>
        <v>114.7799</v>
      </c>
      <c r="F54">
        <f ca="1">SUMIF(B53:B64, B54, G53:G61)</f>
        <v>0</v>
      </c>
      <c r="H54">
        <f>AF3</f>
        <v>10</v>
      </c>
      <c r="J54">
        <v>3</v>
      </c>
      <c r="K54" t="str">
        <f t="shared" si="0"/>
        <v>Rockalzaro (FR)</v>
      </c>
      <c r="L54" t="str">
        <f t="shared" si="0"/>
        <v>Ballyantics (IRE)</v>
      </c>
      <c r="M54" t="str">
        <f t="shared" si="0"/>
        <v>Shininstar (IRE)</v>
      </c>
      <c r="N54" t="str">
        <f t="shared" si="1"/>
        <v>Cuddles Mcgraw (IRE)</v>
      </c>
      <c r="O54" t="str">
        <f t="shared" si="2"/>
        <v>Ballyantics (IRE)</v>
      </c>
      <c r="P54" t="str">
        <f t="shared" si="3"/>
        <v>Rockalzaro (FR)</v>
      </c>
      <c r="Q54" t="str">
        <f t="shared" si="4"/>
        <v>Rockalzaro (FR)</v>
      </c>
      <c r="R54" t="str">
        <f t="shared" si="5"/>
        <v>Rockalzaro (FR)</v>
      </c>
      <c r="S54" t="str">
        <f t="shared" si="6"/>
        <v>Rockalzaro (FR)</v>
      </c>
      <c r="V54">
        <f t="shared" si="7"/>
        <v>56</v>
      </c>
      <c r="W54">
        <f t="shared" si="8"/>
        <v>-49</v>
      </c>
      <c r="X54">
        <f t="shared" si="9"/>
        <v>-49</v>
      </c>
      <c r="Y54">
        <f t="shared" si="10"/>
        <v>7</v>
      </c>
      <c r="Z54">
        <f t="shared" si="10"/>
        <v>9</v>
      </c>
      <c r="AA54">
        <f t="shared" si="10"/>
        <v>5</v>
      </c>
      <c r="AB54">
        <f t="shared" si="11"/>
        <v>6</v>
      </c>
      <c r="AC54">
        <f t="shared" si="12"/>
        <v>7</v>
      </c>
      <c r="AD54">
        <f t="shared" si="13"/>
        <v>9</v>
      </c>
      <c r="AE54">
        <f t="shared" si="14"/>
        <v>6</v>
      </c>
      <c r="AF54">
        <f t="shared" si="14"/>
        <v>7</v>
      </c>
    </row>
    <row r="55" spans="1:33" hidden="1" outlineLevel="1">
      <c r="A55" t="s">
        <v>45</v>
      </c>
      <c r="B55" t="str">
        <f>A4</f>
        <v>Rockalzaro (FR)</v>
      </c>
      <c r="C55">
        <f>AE4</f>
        <v>210.3372</v>
      </c>
      <c r="D55">
        <f>AG4</f>
        <v>105</v>
      </c>
      <c r="E55">
        <f t="shared" si="15"/>
        <v>105.3372</v>
      </c>
      <c r="F55">
        <f ca="1">SUMIF(B53:B64, B55, G53:G61)</f>
        <v>0.2300401946266131</v>
      </c>
      <c r="H55">
        <f>AF4</f>
        <v>6.5</v>
      </c>
      <c r="J55">
        <v>4</v>
      </c>
      <c r="K55" t="str">
        <f t="shared" si="0"/>
        <v>Dessinateur (FR)</v>
      </c>
      <c r="L55" t="str">
        <f t="shared" si="0"/>
        <v>Blackjacktennessee</v>
      </c>
      <c r="M55" t="str">
        <f t="shared" si="0"/>
        <v>Cuddles Mcgraw (IRE)</v>
      </c>
      <c r="N55" t="str">
        <f t="shared" si="1"/>
        <v>Rockalzaro (FR)</v>
      </c>
      <c r="O55" t="str">
        <f t="shared" si="2"/>
        <v>Some Chaos (IRE)</v>
      </c>
      <c r="P55" t="str">
        <f t="shared" si="3"/>
        <v>Lara Trot (IRE)</v>
      </c>
      <c r="Q55" t="str">
        <f t="shared" si="4"/>
        <v>Lara Trot (IRE)</v>
      </c>
      <c r="R55" t="str">
        <f t="shared" si="5"/>
        <v>Blackjacktennessee</v>
      </c>
      <c r="S55" t="str">
        <f t="shared" si="6"/>
        <v>Shininstar (IRE)</v>
      </c>
      <c r="V55">
        <f t="shared" si="7"/>
        <v>43</v>
      </c>
      <c r="W55">
        <f t="shared" si="8"/>
        <v>-36</v>
      </c>
      <c r="X55">
        <f t="shared" si="9"/>
        <v>-36</v>
      </c>
      <c r="Y55">
        <f t="shared" si="10"/>
        <v>3</v>
      </c>
      <c r="Z55">
        <f t="shared" si="10"/>
        <v>4</v>
      </c>
      <c r="AA55">
        <f t="shared" si="10"/>
        <v>7</v>
      </c>
      <c r="AB55">
        <f t="shared" si="11"/>
        <v>9</v>
      </c>
      <c r="AC55">
        <f t="shared" si="12"/>
        <v>1</v>
      </c>
      <c r="AD55">
        <f t="shared" si="13"/>
        <v>3</v>
      </c>
      <c r="AE55">
        <f t="shared" si="14"/>
        <v>7</v>
      </c>
      <c r="AF55">
        <f t="shared" si="14"/>
        <v>9</v>
      </c>
    </row>
    <row r="56" spans="1:33" hidden="1" outlineLevel="1">
      <c r="A56" t="s">
        <v>46</v>
      </c>
      <c r="B56" t="str">
        <f>INDEX(A$2:A$20,MATCH(C56,M$2:M$20,0))</f>
        <v>Ballyantics (IRE)</v>
      </c>
      <c r="C56">
        <f>LARGE(M$2:M$20, D56)</f>
        <v>88.474999999999994</v>
      </c>
      <c r="D56">
        <v>1</v>
      </c>
      <c r="E56">
        <f>LARGE(M$2:M$20, F56)</f>
        <v>65.484499999999997</v>
      </c>
      <c r="F56">
        <v>2</v>
      </c>
      <c r="G56">
        <f t="shared" ref="G56:G61" si="16">IF(C56&gt;0, (1/C56)*(C56-E56), 0.1)</f>
        <v>0.25985306583780732</v>
      </c>
      <c r="H56">
        <f t="shared" ref="H56:H61" si="17">INDEX(AF$2:AF$20,MATCH(B56,A$2:A$20,0))</f>
        <v>2.5</v>
      </c>
      <c r="J56">
        <v>5</v>
      </c>
      <c r="K56" t="str">
        <f t="shared" si="0"/>
        <v>Blackjacktennessee</v>
      </c>
      <c r="L56" t="str">
        <f t="shared" si="0"/>
        <v>Dessinateur (FR)</v>
      </c>
      <c r="M56" t="str">
        <f t="shared" si="0"/>
        <v>Rockalzaro (FR)</v>
      </c>
      <c r="N56" t="str">
        <f t="shared" si="1"/>
        <v>Ballyantics (IRE)</v>
      </c>
      <c r="O56" t="str">
        <f t="shared" si="2"/>
        <v>Dessinateur (FR)</v>
      </c>
      <c r="P56" t="str">
        <f t="shared" si="3"/>
        <v>Ballycamp (IRE)</v>
      </c>
      <c r="Q56" t="str">
        <f t="shared" si="4"/>
        <v>Ballycamp (IRE)</v>
      </c>
      <c r="R56" t="str">
        <f t="shared" si="5"/>
        <v>Ballycamp (IRE)</v>
      </c>
      <c r="S56" t="str">
        <f t="shared" si="6"/>
        <v>Dessinateur (FR)</v>
      </c>
      <c r="V56">
        <f t="shared" si="7"/>
        <v>33</v>
      </c>
      <c r="W56">
        <f t="shared" si="8"/>
        <v>-73</v>
      </c>
      <c r="X56">
        <f t="shared" si="9"/>
        <v>-73</v>
      </c>
      <c r="Y56">
        <f t="shared" si="10"/>
        <v>6</v>
      </c>
      <c r="Z56">
        <f t="shared" si="10"/>
        <v>5</v>
      </c>
      <c r="AA56">
        <f t="shared" si="10"/>
        <v>8</v>
      </c>
      <c r="AB56">
        <f t="shared" si="11"/>
        <v>3</v>
      </c>
      <c r="AC56">
        <f t="shared" si="12"/>
        <v>3</v>
      </c>
      <c r="AD56">
        <f t="shared" si="13"/>
        <v>5</v>
      </c>
      <c r="AE56">
        <f t="shared" si="14"/>
        <v>1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Shininstar (IRE)</v>
      </c>
      <c r="C57">
        <f>LARGE(W$2:W$20, D57)</f>
        <v>21.005700000000001</v>
      </c>
      <c r="D57">
        <v>1</v>
      </c>
      <c r="E57">
        <f>LARGE(W$2:W$20, F57)</f>
        <v>20.186399999999999</v>
      </c>
      <c r="F57">
        <v>2</v>
      </c>
      <c r="G57">
        <f t="shared" si="16"/>
        <v>3.9003698995986893E-2</v>
      </c>
      <c r="H57">
        <f t="shared" si="17"/>
        <v>12</v>
      </c>
      <c r="J57">
        <v>6</v>
      </c>
      <c r="K57" t="str">
        <f t="shared" si="0"/>
        <v>Cuddles Mcgraw (IRE)</v>
      </c>
      <c r="L57" t="str">
        <f t="shared" si="0"/>
        <v>Shininstar (IRE)</v>
      </c>
      <c r="M57" t="str">
        <f t="shared" si="0"/>
        <v>Rockalzaro (FR)</v>
      </c>
      <c r="N57" t="str">
        <f t="shared" si="1"/>
        <v>Some Chaos (IRE)</v>
      </c>
      <c r="O57" t="str">
        <f t="shared" si="2"/>
        <v>Blackjacktennessee</v>
      </c>
      <c r="P57" t="str">
        <f t="shared" si="3"/>
        <v>Some Chaos (IRE)</v>
      </c>
      <c r="Q57" t="str">
        <f t="shared" si="4"/>
        <v>Some Chaos (IRE)</v>
      </c>
      <c r="R57" t="str">
        <f t="shared" si="5"/>
        <v>Lara Trot (IRE)</v>
      </c>
      <c r="S57" t="str">
        <f t="shared" si="6"/>
        <v>Cuddles Mcgraw (IRE)</v>
      </c>
      <c r="V57">
        <f t="shared" si="7"/>
        <v>47</v>
      </c>
      <c r="W57">
        <f t="shared" si="8"/>
        <v>-52</v>
      </c>
      <c r="X57">
        <f t="shared" si="9"/>
        <v>-52</v>
      </c>
      <c r="Y57">
        <f t="shared" si="10"/>
        <v>4</v>
      </c>
      <c r="Z57">
        <f t="shared" si="10"/>
        <v>3</v>
      </c>
      <c r="AA57">
        <f t="shared" si="10"/>
        <v>6</v>
      </c>
      <c r="AB57">
        <f t="shared" si="11"/>
        <v>7</v>
      </c>
      <c r="AC57">
        <f t="shared" si="12"/>
        <v>8</v>
      </c>
      <c r="AD57">
        <f t="shared" si="13"/>
        <v>8</v>
      </c>
      <c r="AE57">
        <f t="shared" si="14"/>
        <v>8</v>
      </c>
      <c r="AF57">
        <f t="shared" si="14"/>
        <v>3</v>
      </c>
    </row>
    <row r="58" spans="1:33" hidden="1" outlineLevel="1">
      <c r="A58" t="s">
        <v>28</v>
      </c>
      <c r="B58" t="str">
        <f>INDEX(A$2:A$20,MATCH(C58,AA$2:AA$20,0))</f>
        <v>Rockalzaro (FR)</v>
      </c>
      <c r="C58">
        <f>LARGE(AA$2:AA$20, D58)</f>
        <v>2.3635000000000002</v>
      </c>
      <c r="D58">
        <v>1</v>
      </c>
      <c r="E58">
        <f>LARGE(AA$2:AA$20, F58)</f>
        <v>1.8198000000000001</v>
      </c>
      <c r="F58">
        <v>2</v>
      </c>
      <c r="G58">
        <f t="shared" si="16"/>
        <v>0.2300401946266131</v>
      </c>
      <c r="H58">
        <f t="shared" si="17"/>
        <v>6.5</v>
      </c>
      <c r="J58">
        <v>7</v>
      </c>
      <c r="K58" t="str">
        <f t="shared" si="0"/>
        <v>Shininstar (IRE)</v>
      </c>
      <c r="L58" t="str">
        <f t="shared" si="0"/>
        <v>Cuddles Mcgraw (IRE)</v>
      </c>
      <c r="M58" t="str">
        <f t="shared" si="0"/>
        <v>Ballyantics (IRE)</v>
      </c>
      <c r="N58" t="str">
        <f t="shared" si="1"/>
        <v>Dessinateur (FR)</v>
      </c>
      <c r="O58" t="str">
        <f t="shared" si="2"/>
        <v>Shininstar (IRE)</v>
      </c>
      <c r="P58" t="str">
        <f t="shared" si="3"/>
        <v>Dessinateur (FR)</v>
      </c>
      <c r="Q58" t="str">
        <f t="shared" si="4"/>
        <v>Dessinateur (FR)</v>
      </c>
      <c r="R58" t="str">
        <f t="shared" si="5"/>
        <v>Cuddles Mcgraw (IRE)</v>
      </c>
      <c r="S58" t="str">
        <f t="shared" si="6"/>
        <v>Blackjacktennessee</v>
      </c>
      <c r="V58">
        <f t="shared" si="7"/>
        <v>31</v>
      </c>
      <c r="W58">
        <f t="shared" si="8"/>
        <v>-65</v>
      </c>
      <c r="X58">
        <f t="shared" si="9"/>
        <v>-65</v>
      </c>
      <c r="Y58">
        <f t="shared" si="10"/>
        <v>5</v>
      </c>
      <c r="Z58">
        <f t="shared" si="10"/>
        <v>6</v>
      </c>
      <c r="AA58">
        <f t="shared" si="10"/>
        <v>5</v>
      </c>
      <c r="AB58">
        <f t="shared" si="11"/>
        <v>1</v>
      </c>
      <c r="AC58">
        <f t="shared" si="12"/>
        <v>2</v>
      </c>
      <c r="AD58">
        <f t="shared" si="13"/>
        <v>4</v>
      </c>
      <c r="AE58">
        <f t="shared" si="14"/>
        <v>2</v>
      </c>
      <c r="AF58">
        <f t="shared" si="14"/>
        <v>6</v>
      </c>
    </row>
    <row r="59" spans="1:33" hidden="1" outlineLevel="1">
      <c r="A59" t="s">
        <v>30</v>
      </c>
      <c r="B59" t="str">
        <f>INDEX(A$2:A$20,MATCH(C59,AC$2:AC$20,0))</f>
        <v>Some Chaos (IRE)</v>
      </c>
      <c r="C59">
        <f>LARGE(AC$2:AC$20, D59)</f>
        <v>2.4438</v>
      </c>
      <c r="D59">
        <v>1</v>
      </c>
      <c r="E59">
        <f>LARGE(AC$2:AC$20, F59)</f>
        <v>2.4268000000000001</v>
      </c>
      <c r="F59">
        <v>2</v>
      </c>
      <c r="G59">
        <f t="shared" si="16"/>
        <v>6.9563794091169091E-3</v>
      </c>
      <c r="H59">
        <f t="shared" si="17"/>
        <v>10</v>
      </c>
      <c r="J59">
        <v>8</v>
      </c>
      <c r="K59" t="str">
        <f t="shared" si="0"/>
        <v>Lara Trot (IRE)</v>
      </c>
      <c r="L59" t="str">
        <f t="shared" si="0"/>
        <v>Lara Trot (IRE)</v>
      </c>
      <c r="M59" t="str">
        <f t="shared" si="0"/>
        <v>Lara Trot (IRE)</v>
      </c>
      <c r="N59" t="str">
        <f t="shared" si="1"/>
        <v>Lara Trot (IRE)</v>
      </c>
      <c r="O59" t="str">
        <f t="shared" si="2"/>
        <v>Lara Trot (IRE)</v>
      </c>
      <c r="P59" t="str">
        <f t="shared" si="3"/>
        <v>Blackjacktennessee</v>
      </c>
      <c r="Q59" t="str">
        <f t="shared" si="4"/>
        <v>Blackjacktennessee</v>
      </c>
      <c r="R59" t="str">
        <f t="shared" si="5"/>
        <v>Dessinateur (FR)</v>
      </c>
      <c r="S59" t="str">
        <f t="shared" si="6"/>
        <v>Lara Trot (IRE)</v>
      </c>
      <c r="V59">
        <f t="shared" si="7"/>
        <v>25</v>
      </c>
      <c r="W59">
        <f t="shared" si="8"/>
        <v>-67</v>
      </c>
      <c r="X59">
        <f t="shared" si="9"/>
        <v>-67</v>
      </c>
      <c r="Y59">
        <f t="shared" si="10"/>
        <v>2</v>
      </c>
      <c r="Z59">
        <f t="shared" si="10"/>
        <v>2</v>
      </c>
      <c r="AA59">
        <f t="shared" si="10"/>
        <v>2</v>
      </c>
      <c r="AB59">
        <f t="shared" si="11"/>
        <v>2</v>
      </c>
      <c r="AC59">
        <f t="shared" si="12"/>
        <v>6</v>
      </c>
      <c r="AD59">
        <f t="shared" si="13"/>
        <v>2</v>
      </c>
      <c r="AE59">
        <f t="shared" si="14"/>
        <v>5</v>
      </c>
      <c r="AF59">
        <f t="shared" si="14"/>
        <v>4</v>
      </c>
    </row>
    <row r="60" spans="1:33" hidden="1" outlineLevel="1">
      <c r="A60" t="s">
        <v>26</v>
      </c>
      <c r="B60" t="str">
        <f>INDEX(A$2:A$20,MATCH(C60,Y$2:Y$20,0))</f>
        <v>Ballyantics (IRE)</v>
      </c>
      <c r="C60">
        <f>LARGE(Y$2:Y$20, D60)</f>
        <v>3.1074000000000002</v>
      </c>
      <c r="D60">
        <v>1</v>
      </c>
      <c r="E60">
        <f>LARGE(Y$2:Y$20, F60)</f>
        <v>2.8744999999999998</v>
      </c>
      <c r="F60">
        <v>2</v>
      </c>
      <c r="G60">
        <f t="shared" si="16"/>
        <v>7.4950119070605753E-2</v>
      </c>
      <c r="H60">
        <f t="shared" si="17"/>
        <v>2.5</v>
      </c>
      <c r="J60">
        <v>9</v>
      </c>
      <c r="K60" t="str">
        <f t="shared" si="0"/>
        <v>Some Chaos (IRE)</v>
      </c>
      <c r="L60" t="str">
        <f t="shared" si="0"/>
        <v>Some Chaos (IRE)</v>
      </c>
      <c r="M60" t="str">
        <f t="shared" si="0"/>
        <v>Some Chaos (IRE)</v>
      </c>
      <c r="N60" t="str">
        <f t="shared" si="1"/>
        <v>Blackjacktennessee</v>
      </c>
      <c r="O60" t="str">
        <f t="shared" si="2"/>
        <v>Ballycamp (IRE)</v>
      </c>
      <c r="P60" t="str">
        <f t="shared" si="3"/>
        <v>Shininstar (IRE)</v>
      </c>
      <c r="Q60" t="str">
        <f t="shared" si="4"/>
        <v>Shininstar (IRE)</v>
      </c>
      <c r="R60" t="str">
        <f t="shared" si="5"/>
        <v>Some Chaos (IRE)</v>
      </c>
      <c r="S60" t="str">
        <f t="shared" si="6"/>
        <v>Some Chaos (IRE)</v>
      </c>
      <c r="V60">
        <f t="shared" si="7"/>
        <v>27</v>
      </c>
      <c r="W60">
        <f t="shared" si="8"/>
        <v>-75</v>
      </c>
      <c r="X60">
        <f t="shared" si="9"/>
        <v>-75</v>
      </c>
      <c r="Y60">
        <f t="shared" si="10"/>
        <v>1</v>
      </c>
      <c r="Z60">
        <f t="shared" si="10"/>
        <v>1</v>
      </c>
      <c r="AA60">
        <f t="shared" si="10"/>
        <v>1</v>
      </c>
      <c r="AB60">
        <f t="shared" si="11"/>
        <v>4</v>
      </c>
      <c r="AC60">
        <f t="shared" si="12"/>
        <v>4</v>
      </c>
      <c r="AD60">
        <f t="shared" si="13"/>
        <v>6</v>
      </c>
      <c r="AE60">
        <f t="shared" si="14"/>
        <v>9</v>
      </c>
      <c r="AF60">
        <f t="shared" si="14"/>
        <v>1</v>
      </c>
    </row>
    <row r="61" spans="1:33" hidden="1" outlineLevel="1">
      <c r="A61" t="s">
        <v>47</v>
      </c>
      <c r="B61" t="str">
        <f>INDEX(A$2:A$20,MATCH(C61,AD$2:AD$20,0))</f>
        <v>Shininstar (IRE)</v>
      </c>
      <c r="C61">
        <f>LARGE(AD$2:AD$20, D61)</f>
        <v>23.507999999999999</v>
      </c>
      <c r="D61">
        <v>1</v>
      </c>
      <c r="E61">
        <f>LARGE(AD$2:AD$20, F61)</f>
        <v>20.155000000000001</v>
      </c>
      <c r="F61">
        <v>2</v>
      </c>
      <c r="G61">
        <f t="shared" si="16"/>
        <v>0.14263229538880373</v>
      </c>
      <c r="H61">
        <f t="shared" si="17"/>
        <v>12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 t="e">
        <f t="shared" si="11"/>
        <v>#N/A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Ballyantics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Shininstar (IRE)</v>
      </c>
      <c r="C63" t="str">
        <f>IF(G68="Handicap", INDEX(B53:B55,(MATCH(LARGE(D53:D55,3),D53:D55,0))))</f>
        <v>Ballyantics (IRE)</v>
      </c>
      <c r="D63" t="str">
        <f>IF(G68="Handicap", INDEX(B53:B55,(MATCH(LARGE(E53:E55,1),E53:E55,0))))</f>
        <v>Ballyantics (IRE)</v>
      </c>
      <c r="G63" t="s">
        <v>68</v>
      </c>
      <c r="H63">
        <f>COUNTIF(A2:A30, "*")</f>
        <v>9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Ballyantics (IRE)</v>
      </c>
      <c r="C64">
        <f>INDEX(AF$2:AF$20,MATCH(B64,A$2:A$20,0))</f>
        <v>2.5</v>
      </c>
      <c r="D64">
        <v>1</v>
      </c>
      <c r="E64">
        <f>SUMIF(B53:B61, B64, G53:G61)</f>
        <v>0.39406845851054606</v>
      </c>
      <c r="F64">
        <v>0</v>
      </c>
      <c r="G64" t="str">
        <f>K2</f>
        <v>starsports.bet Novices Handicap Chase (Div 2)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Shininstar (IRE)</v>
      </c>
      <c r="C65">
        <f>INDEX(AF$2:AF$20,MATCH(B65,A$2:A$20,0))</f>
        <v>12</v>
      </c>
      <c r="D65">
        <v>1</v>
      </c>
      <c r="F65">
        <f>IF(G68="Non Handicap", F64+1, F64)</f>
        <v>0</v>
      </c>
      <c r="G65" t="str">
        <f>D2</f>
        <v xml:space="preserve">2m4½f </v>
      </c>
      <c r="H65">
        <f>LARGE(G58:G60, 1)</f>
        <v>0.2300401946266131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4614</v>
      </c>
      <c r="H66">
        <f ca="1">LARGE(F53:F55, 1)</f>
        <v>0.39406845851054606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Ballyantics (IRE)</v>
      </c>
      <c r="F67">
        <f>IF(H63&lt;11, F66+1, F66)</f>
        <v>1</v>
      </c>
      <c r="G67" t="str">
        <f>G2</f>
        <v>Good</v>
      </c>
      <c r="H67" t="str">
        <f ca="1">INDEX(B53:B55,MATCH(H66,F53:F55,0))</f>
        <v>Ballyantics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Ballyantics (IRE)</v>
      </c>
      <c r="B68" t="str">
        <f ca="1">IF(ISNA(A68), B56, A68)</f>
        <v>Ballyantics (IRE)</v>
      </c>
      <c r="C68">
        <f ca="1">INDEX(AF$2:AF$20,MATCH(B68,A$2:A$20,0))</f>
        <v>2.5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Ballyantics (IRE)</v>
      </c>
      <c r="C69">
        <f ca="1">INDEX(AF$2:AF$20,MATCH(B69,A$2:A$20,0))</f>
        <v>2.5</v>
      </c>
      <c r="D69">
        <v>1</v>
      </c>
      <c r="F69">
        <f ca="1">IF(E70&gt;1, F68+1, F68)</f>
        <v>1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Ballyantics (IRE)</v>
      </c>
      <c r="C70">
        <f ca="1">INDEX(AF$2:AF$20,MATCH(B70,A$2:A$20,0))</f>
        <v>2.5</v>
      </c>
      <c r="D70">
        <v>1</v>
      </c>
      <c r="E70">
        <f ca="1">SUMIF(B53:B61, B70, G53:G61)</f>
        <v>0.39406845851054606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Ballyantics (IRE)</v>
      </c>
      <c r="C72">
        <f>C53</f>
        <v>230.43680000000001</v>
      </c>
      <c r="D72">
        <f>(1/C72)*(C72-C73)</f>
        <v>5.9265273602133024E-2</v>
      </c>
      <c r="E72">
        <f>H53</f>
        <v>2.5</v>
      </c>
      <c r="F72">
        <f>(E72*10)-10</f>
        <v>15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Ballycamp (IRE)</v>
      </c>
      <c r="C73">
        <f t="shared" si="19"/>
        <v>216.7799</v>
      </c>
      <c r="D73">
        <f>(1/C73)*(C73-C74)</f>
        <v>2.972000632900007E-2</v>
      </c>
      <c r="E73">
        <f t="shared" ref="E73:E74" si="20">H54</f>
        <v>10</v>
      </c>
      <c r="F73">
        <f>(E73*10)-10</f>
        <v>90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Rockalzaro (FR)</v>
      </c>
      <c r="C74">
        <f t="shared" si="19"/>
        <v>210.3372</v>
      </c>
      <c r="E74">
        <f t="shared" si="20"/>
        <v>6.5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2.5</v>
      </c>
      <c r="C77">
        <f>SMALL(AF2:AF50, 1)</f>
        <v>2.5</v>
      </c>
      <c r="D77" t="str">
        <f>IF(G77&lt;=3, "YES", "NO")</f>
        <v>YES</v>
      </c>
      <c r="E77">
        <f>IF(C77=0,SMALL(AF2:AF49,2), C77)</f>
        <v>2.5</v>
      </c>
      <c r="F77">
        <f>IF(E77=0, SMALL(AF2:AF49, 3), E77)</f>
        <v>2.5</v>
      </c>
      <c r="G77">
        <f>IF(F77=0, SMALL(AF2:AF49, 4), F77)</f>
        <v>2.5</v>
      </c>
      <c r="H77" t="str">
        <f>INDEX(A2:A50, MATCH(G77, AF2:AF50, 0))</f>
        <v>Ballyantics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230.43680000000001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230.43680000000001</v>
      </c>
      <c r="C79">
        <f>C78/B79</f>
        <v>4.3395846496740102E-5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Ballyantics (IRE) is highly rated.</v>
      </c>
      <c r="H79" t="str">
        <f>INDEX(A2:A50, MATCH(B79, AE2:AE50, 0))</f>
        <v>Ballyantics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18.120699999999999</v>
      </c>
      <c r="C80">
        <f>(B81-B80)+0.01</f>
        <v>2.8950000000000014</v>
      </c>
      <c r="D80" t="str">
        <f>D2</f>
        <v xml:space="preserve">2m4½f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21.005700000000001</v>
      </c>
      <c r="C81">
        <f>C80/B81</f>
        <v>0.13781973464345398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Some Chaos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Bangor</v>
      </c>
    </row>
    <row r="82" spans="1:19" hidden="1" outlineLevel="1">
      <c r="A82" t="s">
        <v>110</v>
      </c>
      <c r="B82">
        <f>INDEX(M2:M49, MATCH(H77, A2:A49, 0))</f>
        <v>88.474999999999994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88.474999999999994</v>
      </c>
      <c r="C83">
        <f>C82/B83</f>
        <v>1.1302627860977678E-4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Ballyantics (IRE)is the form horse.</v>
      </c>
      <c r="H83" t="str">
        <f>INDEX(A2:A50,MATCH(B83,INDEX(M2:M50,0)))</f>
        <v>Some Chaos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1.4157</v>
      </c>
      <c r="C84">
        <f>(B85-B84)+0.01</f>
        <v>1.0381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2.4438</v>
      </c>
      <c r="C85">
        <f>C84/B85</f>
        <v>0.42478926262378264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Some Chaos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20.155000000000001</v>
      </c>
      <c r="C86">
        <f>(B87-B86)+0.01</f>
        <v>3.3629999999999978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23.507999999999999</v>
      </c>
      <c r="C87">
        <f>C86/B87</f>
        <v>0.14305768249106679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Shininstar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3.1074000000000002</v>
      </c>
      <c r="C88">
        <f>B89-B88</f>
        <v>0</v>
      </c>
      <c r="H88" t="str">
        <f>INDEX(X2:X50, MATCH(B88, Y2:Y50, 0))</f>
        <v>Fehily, Noel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3.1074000000000002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Fehily, Noel. </v>
      </c>
      <c r="H89" t="str">
        <f>INDEX(X2:X50, MATCH(B89, Y2:Y50, 0))</f>
        <v>Fehily, Noel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57.429499999999997</v>
      </c>
      <c r="C90">
        <f>(B91-B90)+0.01</f>
        <v>10.364599999999998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67.784099999999995</v>
      </c>
      <c r="C91">
        <f>(C90+0.01)/(B91+0.01)</f>
        <v>0.15303101597336638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Rockalzaro (FR)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0</v>
      </c>
      <c r="F92" t="str">
        <f>IF(E92=0, "", IF(E92=1, "*", IF(E92=2, "**", IF(E92=3, "***", IF(E92=4, "****", IF(E92&gt;4, "*****", ""))))))</f>
        <v/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0.33329999999999999</v>
      </c>
    </row>
    <row r="96" spans="1:19" hidden="1" outlineLevel="1">
      <c r="A96" t="s">
        <v>70</v>
      </c>
      <c r="B96">
        <f>INDEX(Sheet1!H:H, MATCH($A$51, Sheet1!$A:$A,0))</f>
        <v>0.1905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str">
        <f>INDEX(F96:F101,MATCH(1,E96:E101,0))</f>
        <v>Shininstar (IRE)</v>
      </c>
    </row>
    <row r="97" spans="1:6" hidden="1" outlineLevel="1">
      <c r="A97" t="s">
        <v>25</v>
      </c>
      <c r="B97">
        <f>INDEX(Sheet1!J:J, MATCH($A$51, Sheet1!$A:$A,0))</f>
        <v>9.5200000000000007E-2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0.42859999999999998</v>
      </c>
      <c r="C98" t="str">
        <f>IF(AND($B$94&gt;15,B98&gt;0.25),B57)</f>
        <v>Shininstar (IRE)</v>
      </c>
      <c r="D98">
        <f t="shared" si="22"/>
        <v>6</v>
      </c>
      <c r="E98">
        <f t="shared" si="23"/>
        <v>1</v>
      </c>
      <c r="F98" t="str">
        <f t="shared" si="24"/>
        <v>Shininstar (IRE)</v>
      </c>
    </row>
    <row r="99" spans="1:6" hidden="1" outlineLevel="1">
      <c r="A99" t="s">
        <v>26</v>
      </c>
      <c r="B99">
        <f>INDEX(Sheet1!P:P, MATCH($A$51, Sheet1!$A:$A,0))</f>
        <v>0.38100000000000001</v>
      </c>
      <c r="C99" t="str">
        <f>IF(AND($B$94&gt;15,B99&gt;0.25),B59)</f>
        <v>Some Chaos (IRE)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0.23810000000000001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0.38100000000000001</v>
      </c>
      <c r="C101" t="str">
        <f>IF(AND($B$94&gt;15,B101&gt;0.25),B60)</f>
        <v>Ballyantics (IRE)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 enableFormatConditionsCalculation="0"/>
  <dimension ref="A1:AP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5546875" defaultRowHeight="15"/>
  <cols>
    <col min="1" max="1" width="23.85546875" bestFit="1" customWidth="1"/>
    <col min="2" max="2" width="10.7109375" bestFit="1" customWidth="1"/>
    <col min="3" max="3" width="12" bestFit="1" customWidth="1"/>
    <col min="4" max="4" width="15.5703125" bestFit="1" customWidth="1"/>
    <col min="5" max="5" width="9.28515625" bestFit="1" customWidth="1"/>
    <col min="6" max="6" width="6.85546875" bestFit="1" customWidth="1"/>
    <col min="7" max="7" width="6.42578125" bestFit="1" customWidth="1"/>
    <col min="8" max="8" width="12.28515625" bestFit="1" customWidth="1"/>
    <col min="9" max="10" width="13.42578125" bestFit="1" customWidth="1"/>
    <col min="11" max="11" width="16.28515625" bestFit="1" customWidth="1"/>
    <col min="12" max="12" width="72.5703125" bestFit="1" customWidth="1"/>
    <col min="13" max="13" width="7.85546875" bestFit="1" customWidth="1"/>
    <col min="14" max="14" width="4.7109375" bestFit="1" customWidth="1"/>
    <col min="15" max="15" width="9.5703125" bestFit="1" customWidth="1"/>
    <col min="16" max="16" width="9" bestFit="1" customWidth="1"/>
    <col min="17" max="23" width="8.28515625" bestFit="1" customWidth="1"/>
    <col min="24" max="24" width="9.42578125" bestFit="1" customWidth="1"/>
    <col min="25" max="25" width="9" bestFit="1" customWidth="1"/>
    <col min="26" max="26" width="8" bestFit="1" customWidth="1"/>
    <col min="27" max="27" width="17.28515625" bestFit="1" customWidth="1"/>
    <col min="28" max="28" width="14.42578125" bestFit="1" customWidth="1"/>
    <col min="29" max="29" width="21.5703125" bestFit="1" customWidth="1"/>
    <col min="30" max="30" width="15" bestFit="1" customWidth="1"/>
    <col min="31" max="31" width="19.42578125" bestFit="1" customWidth="1"/>
    <col min="32" max="32" width="15.42578125" bestFit="1" customWidth="1"/>
    <col min="33" max="33" width="8" bestFit="1" customWidth="1"/>
    <col min="34" max="34" width="9" bestFit="1" customWidth="1"/>
    <col min="35" max="35" width="6" bestFit="1" customWidth="1"/>
    <col min="36" max="36" width="5.28515625" bestFit="1" customWidth="1"/>
    <col min="37" max="37" width="14.85546875" bestFit="1" customWidth="1"/>
  </cols>
  <sheetData>
    <row r="1" spans="1:42" ht="15.75">
      <c r="A1" s="2" t="s">
        <v>36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0</v>
      </c>
      <c r="J1" s="2" t="s">
        <v>5</v>
      </c>
      <c r="K1" s="2" t="s">
        <v>1</v>
      </c>
      <c r="L1" s="2" t="s">
        <v>13</v>
      </c>
      <c r="M1" s="2" t="s">
        <v>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3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4</v>
      </c>
      <c r="AK1" s="2" t="s">
        <v>35</v>
      </c>
    </row>
    <row r="2" spans="1:42">
      <c r="A2" t="s">
        <v>236</v>
      </c>
      <c r="B2" s="334">
        <v>43403</v>
      </c>
      <c r="C2" s="335">
        <v>0.51736111111111105</v>
      </c>
      <c r="D2" t="s">
        <v>156</v>
      </c>
      <c r="E2" t="s">
        <v>229</v>
      </c>
      <c r="F2" t="s">
        <v>230</v>
      </c>
      <c r="G2">
        <v>4787</v>
      </c>
      <c r="H2" t="s">
        <v>231</v>
      </c>
      <c r="I2" t="s">
        <v>232</v>
      </c>
      <c r="J2" t="s">
        <v>233</v>
      </c>
      <c r="K2" t="s">
        <v>234</v>
      </c>
      <c r="L2" t="s">
        <v>235</v>
      </c>
      <c r="M2">
        <v>11</v>
      </c>
      <c r="N2">
        <v>2</v>
      </c>
      <c r="O2">
        <v>91.507499999999993</v>
      </c>
      <c r="P2">
        <v>71.628500000000003</v>
      </c>
      <c r="Q2">
        <v>45.497399999999999</v>
      </c>
      <c r="R2">
        <v>8.7867999999999995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27.032399999999999</v>
      </c>
      <c r="Z2">
        <v>21.1736</v>
      </c>
      <c r="AA2" t="s">
        <v>237</v>
      </c>
      <c r="AB2">
        <v>1.4085000000000001</v>
      </c>
      <c r="AC2" t="s">
        <v>238</v>
      </c>
      <c r="AD2">
        <v>0.4254</v>
      </c>
      <c r="AE2" t="s">
        <v>239</v>
      </c>
      <c r="AF2">
        <v>1.3613</v>
      </c>
      <c r="AG2">
        <v>1.5</v>
      </c>
      <c r="AH2">
        <v>270.32130000000001</v>
      </c>
      <c r="AI2">
        <v>3.5</v>
      </c>
      <c r="AJ2">
        <v>11</v>
      </c>
      <c r="AK2">
        <v>87</v>
      </c>
      <c r="AL2">
        <v>11</v>
      </c>
      <c r="AM2">
        <v>24</v>
      </c>
      <c r="AN2" t="s">
        <v>240</v>
      </c>
      <c r="AP2" t="s">
        <v>1210</v>
      </c>
    </row>
    <row r="3" spans="1:42">
      <c r="A3" t="s">
        <v>340</v>
      </c>
      <c r="B3" s="334">
        <v>43403</v>
      </c>
      <c r="C3" s="335">
        <v>0.54513888888888895</v>
      </c>
      <c r="D3" t="s">
        <v>162</v>
      </c>
      <c r="E3" t="s">
        <v>334</v>
      </c>
      <c r="F3" t="s">
        <v>335</v>
      </c>
      <c r="G3">
        <v>3769</v>
      </c>
      <c r="H3" t="s">
        <v>336</v>
      </c>
      <c r="I3" t="s">
        <v>337</v>
      </c>
      <c r="J3" t="s">
        <v>233</v>
      </c>
      <c r="K3" t="s">
        <v>338</v>
      </c>
      <c r="L3" t="s">
        <v>339</v>
      </c>
      <c r="M3">
        <v>1</v>
      </c>
      <c r="N3">
        <v>5</v>
      </c>
      <c r="O3">
        <v>96.119100000000003</v>
      </c>
      <c r="P3">
        <v>58.213000000000001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67.638599999999997</v>
      </c>
      <c r="Z3">
        <v>22.347100000000001</v>
      </c>
      <c r="AA3" t="s">
        <v>341</v>
      </c>
      <c r="AB3">
        <v>5.7462999999999997</v>
      </c>
      <c r="AC3" t="s">
        <v>342</v>
      </c>
      <c r="AD3">
        <v>2.5091000000000001</v>
      </c>
      <c r="AE3" t="s">
        <v>343</v>
      </c>
      <c r="AF3">
        <v>1.4854000000000001</v>
      </c>
      <c r="AG3">
        <v>70</v>
      </c>
      <c r="AH3">
        <v>324.05860000000001</v>
      </c>
      <c r="AI3">
        <v>3.33</v>
      </c>
      <c r="AK3">
        <v>0</v>
      </c>
      <c r="AL3">
        <v>14</v>
      </c>
      <c r="AM3">
        <v>23</v>
      </c>
      <c r="AN3" t="s">
        <v>344</v>
      </c>
      <c r="AP3" t="s">
        <v>1210</v>
      </c>
    </row>
    <row r="4" spans="1:42">
      <c r="A4" t="s">
        <v>392</v>
      </c>
      <c r="B4" s="334">
        <v>43403</v>
      </c>
      <c r="C4" s="335">
        <v>0.54861111111111105</v>
      </c>
      <c r="D4" t="s">
        <v>177</v>
      </c>
      <c r="E4" t="s">
        <v>390</v>
      </c>
      <c r="F4" t="s">
        <v>230</v>
      </c>
      <c r="G4">
        <v>3119</v>
      </c>
      <c r="H4" t="s">
        <v>336</v>
      </c>
      <c r="I4" t="s">
        <v>337</v>
      </c>
      <c r="J4" t="s">
        <v>5</v>
      </c>
      <c r="K4" t="s">
        <v>278</v>
      </c>
      <c r="L4" t="s">
        <v>391</v>
      </c>
      <c r="M4">
        <v>5</v>
      </c>
      <c r="N4">
        <v>5</v>
      </c>
      <c r="O4">
        <v>65.209800000000001</v>
      </c>
      <c r="P4">
        <v>71.435500000000005</v>
      </c>
      <c r="Q4">
        <v>14.2934</v>
      </c>
      <c r="R4">
        <v>4.806</v>
      </c>
      <c r="S4">
        <v>3.5487000000000002</v>
      </c>
      <c r="T4">
        <v>2.4304000000000001</v>
      </c>
      <c r="U4">
        <v>2.3308</v>
      </c>
      <c r="V4">
        <v>1.0868</v>
      </c>
      <c r="W4">
        <v>1.0411999999999999</v>
      </c>
      <c r="X4">
        <v>0</v>
      </c>
      <c r="Y4">
        <v>1.1666000000000001</v>
      </c>
      <c r="Z4">
        <v>10.6286</v>
      </c>
      <c r="AA4" t="s">
        <v>393</v>
      </c>
      <c r="AB4">
        <v>3.5838999999999999</v>
      </c>
      <c r="AC4" t="s">
        <v>394</v>
      </c>
      <c r="AD4">
        <v>2.2050000000000001</v>
      </c>
      <c r="AE4" t="s">
        <v>395</v>
      </c>
      <c r="AF4">
        <v>1.5085</v>
      </c>
      <c r="AG4">
        <v>17.274999999999999</v>
      </c>
      <c r="AH4">
        <v>202.55009999999999</v>
      </c>
      <c r="AI4">
        <v>3.5</v>
      </c>
      <c r="AK4">
        <v>94</v>
      </c>
      <c r="AL4">
        <v>15</v>
      </c>
      <c r="AM4">
        <v>204</v>
      </c>
      <c r="AN4" t="s">
        <v>396</v>
      </c>
      <c r="AP4" t="s">
        <v>1210</v>
      </c>
    </row>
    <row r="5" spans="1:42">
      <c r="A5" t="s">
        <v>450</v>
      </c>
      <c r="B5" s="334">
        <v>43403</v>
      </c>
      <c r="C5" s="335">
        <v>0.55902777777777779</v>
      </c>
      <c r="D5" t="s">
        <v>156</v>
      </c>
      <c r="E5" t="s">
        <v>448</v>
      </c>
      <c r="F5" t="s">
        <v>335</v>
      </c>
      <c r="G5">
        <v>6728</v>
      </c>
      <c r="H5" t="s">
        <v>231</v>
      </c>
      <c r="I5" t="s">
        <v>232</v>
      </c>
      <c r="J5" t="s">
        <v>5</v>
      </c>
      <c r="K5" t="s">
        <v>278</v>
      </c>
      <c r="L5" t="s">
        <v>449</v>
      </c>
      <c r="M5">
        <v>1</v>
      </c>
      <c r="N5">
        <v>8</v>
      </c>
      <c r="O5">
        <v>123.849</v>
      </c>
      <c r="P5">
        <v>52.788499999999999</v>
      </c>
      <c r="Q5">
        <v>33.8688</v>
      </c>
      <c r="R5">
        <v>11.308</v>
      </c>
      <c r="S5">
        <v>7.1567999999999996</v>
      </c>
      <c r="T5">
        <v>4.6242999999999999</v>
      </c>
      <c r="U5">
        <v>4.4332000000000003</v>
      </c>
      <c r="V5">
        <v>3.5196000000000001</v>
      </c>
      <c r="W5">
        <v>1.498</v>
      </c>
      <c r="X5">
        <v>2.2637999999999998</v>
      </c>
      <c r="Y5">
        <v>0</v>
      </c>
      <c r="Z5">
        <v>22.3536</v>
      </c>
      <c r="AA5" t="s">
        <v>451</v>
      </c>
      <c r="AB5">
        <v>2.2418</v>
      </c>
      <c r="AC5" t="s">
        <v>452</v>
      </c>
      <c r="AD5">
        <v>3.8565999999999998</v>
      </c>
      <c r="AE5" t="s">
        <v>453</v>
      </c>
      <c r="AF5">
        <v>3.3121999999999998</v>
      </c>
      <c r="AG5">
        <v>40.119399999999999</v>
      </c>
      <c r="AH5">
        <v>317.19349999999997</v>
      </c>
      <c r="AI5">
        <v>5</v>
      </c>
      <c r="AJ5">
        <v>3</v>
      </c>
      <c r="AK5">
        <v>87</v>
      </c>
      <c r="AL5">
        <v>6</v>
      </c>
      <c r="AM5">
        <v>28</v>
      </c>
      <c r="AN5" t="s">
        <v>5</v>
      </c>
      <c r="AP5" t="s">
        <v>1210</v>
      </c>
    </row>
    <row r="6" spans="1:42">
      <c r="A6" t="s">
        <v>471</v>
      </c>
      <c r="B6" s="334">
        <v>43403</v>
      </c>
      <c r="C6" s="335">
        <v>0.56597222222222221</v>
      </c>
      <c r="D6" t="s">
        <v>162</v>
      </c>
      <c r="E6" t="s">
        <v>469</v>
      </c>
      <c r="F6" t="s">
        <v>335</v>
      </c>
      <c r="G6">
        <v>4614</v>
      </c>
      <c r="H6" t="s">
        <v>336</v>
      </c>
      <c r="I6" t="s">
        <v>337</v>
      </c>
      <c r="J6" t="s">
        <v>5</v>
      </c>
      <c r="K6" t="s">
        <v>338</v>
      </c>
      <c r="L6" t="s">
        <v>470</v>
      </c>
      <c r="M6">
        <v>2</v>
      </c>
      <c r="N6">
        <v>8</v>
      </c>
      <c r="O6">
        <v>60.67</v>
      </c>
      <c r="P6">
        <v>71.775599999999997</v>
      </c>
      <c r="Q6">
        <v>20.411999999999999</v>
      </c>
      <c r="R6">
        <v>7.3742000000000001</v>
      </c>
      <c r="S6">
        <v>5.8188000000000004</v>
      </c>
      <c r="T6">
        <v>3.0234000000000001</v>
      </c>
      <c r="U6">
        <v>2.5110999999999999</v>
      </c>
      <c r="V6">
        <v>2.7589999999999999</v>
      </c>
      <c r="W6">
        <v>2.0911</v>
      </c>
      <c r="X6">
        <v>1.6749000000000001</v>
      </c>
      <c r="Y6">
        <v>0</v>
      </c>
      <c r="Z6">
        <v>19.069299999999998</v>
      </c>
      <c r="AA6" t="s">
        <v>472</v>
      </c>
      <c r="AB6">
        <v>3.1074000000000002</v>
      </c>
      <c r="AC6" t="s">
        <v>473</v>
      </c>
      <c r="AD6">
        <v>2.5121000000000002</v>
      </c>
      <c r="AE6" t="s">
        <v>474</v>
      </c>
      <c r="AF6">
        <v>1.6949000000000001</v>
      </c>
      <c r="AG6">
        <v>15.1808</v>
      </c>
      <c r="AH6">
        <v>219.67449999999999</v>
      </c>
      <c r="AI6">
        <v>4</v>
      </c>
      <c r="AK6">
        <v>105</v>
      </c>
      <c r="AL6">
        <v>10</v>
      </c>
      <c r="AM6">
        <v>11</v>
      </c>
      <c r="AN6" t="s">
        <v>475</v>
      </c>
      <c r="AP6" t="s">
        <v>1210</v>
      </c>
    </row>
    <row r="7" spans="1:42">
      <c r="A7" t="s">
        <v>505</v>
      </c>
      <c r="B7" s="334">
        <v>43403</v>
      </c>
      <c r="C7" s="335">
        <v>0.57291666666666663</v>
      </c>
      <c r="D7" t="s">
        <v>177</v>
      </c>
      <c r="E7" t="s">
        <v>503</v>
      </c>
      <c r="F7" t="s">
        <v>335</v>
      </c>
      <c r="G7">
        <v>4809</v>
      </c>
      <c r="H7" t="s">
        <v>336</v>
      </c>
      <c r="I7" t="s">
        <v>337</v>
      </c>
      <c r="J7" t="s">
        <v>5</v>
      </c>
      <c r="K7" t="s">
        <v>338</v>
      </c>
      <c r="L7" t="s">
        <v>504</v>
      </c>
      <c r="M7">
        <v>2</v>
      </c>
      <c r="N7">
        <v>8</v>
      </c>
      <c r="O7">
        <v>70.239199999999997</v>
      </c>
      <c r="P7">
        <v>73.256399999999999</v>
      </c>
      <c r="Q7">
        <v>24.1404</v>
      </c>
      <c r="R7">
        <v>8.0030000000000001</v>
      </c>
      <c r="S7">
        <v>3.6659000000000002</v>
      </c>
      <c r="T7">
        <v>3.6800999999999999</v>
      </c>
      <c r="U7">
        <v>3.0232000000000001</v>
      </c>
      <c r="V7">
        <v>2.7458999999999998</v>
      </c>
      <c r="W7">
        <v>1.7330000000000001</v>
      </c>
      <c r="X7">
        <v>0</v>
      </c>
      <c r="Y7">
        <v>1.6049</v>
      </c>
      <c r="Z7">
        <v>0</v>
      </c>
      <c r="AA7" t="s">
        <v>416</v>
      </c>
      <c r="AB7">
        <v>5.0972</v>
      </c>
      <c r="AC7" t="s">
        <v>506</v>
      </c>
      <c r="AD7">
        <v>3.1764999999999999</v>
      </c>
      <c r="AE7" t="s">
        <v>487</v>
      </c>
      <c r="AF7">
        <v>1.6855</v>
      </c>
      <c r="AG7">
        <v>35.633200000000002</v>
      </c>
      <c r="AH7">
        <v>237.68440000000001</v>
      </c>
      <c r="AI7">
        <v>4.5</v>
      </c>
      <c r="AK7">
        <v>118</v>
      </c>
      <c r="AL7">
        <v>10</v>
      </c>
      <c r="AM7">
        <v>11</v>
      </c>
      <c r="AN7" t="s">
        <v>475</v>
      </c>
      <c r="AP7" t="s">
        <v>1210</v>
      </c>
    </row>
    <row r="8" spans="1:42">
      <c r="A8" t="s">
        <v>535</v>
      </c>
      <c r="B8" s="334">
        <v>43403</v>
      </c>
      <c r="C8" s="335">
        <v>0.58333333333333337</v>
      </c>
      <c r="D8" t="s">
        <v>156</v>
      </c>
      <c r="E8" t="s">
        <v>533</v>
      </c>
      <c r="F8" t="s">
        <v>335</v>
      </c>
      <c r="G8">
        <v>6728</v>
      </c>
      <c r="H8" t="s">
        <v>231</v>
      </c>
      <c r="I8" t="s">
        <v>232</v>
      </c>
      <c r="J8" t="s">
        <v>5</v>
      </c>
      <c r="K8" t="s">
        <v>278</v>
      </c>
      <c r="L8" t="s">
        <v>534</v>
      </c>
      <c r="M8">
        <v>4</v>
      </c>
      <c r="N8">
        <v>4</v>
      </c>
      <c r="O8">
        <v>83.78</v>
      </c>
      <c r="P8">
        <v>66.929100000000005</v>
      </c>
      <c r="Q8">
        <v>44.284799999999997</v>
      </c>
      <c r="R8">
        <v>12.2484</v>
      </c>
      <c r="S8">
        <v>9.9603999999999999</v>
      </c>
      <c r="T8">
        <v>4.3226000000000004</v>
      </c>
      <c r="U8">
        <v>4.0575999999999999</v>
      </c>
      <c r="V8">
        <v>2.7877000000000001</v>
      </c>
      <c r="W8">
        <v>1.9051</v>
      </c>
      <c r="X8">
        <v>1.4241999999999999</v>
      </c>
      <c r="Y8">
        <v>0</v>
      </c>
      <c r="Z8">
        <v>20.375699999999998</v>
      </c>
      <c r="AA8" t="s">
        <v>272</v>
      </c>
      <c r="AB8">
        <v>2.3792</v>
      </c>
      <c r="AC8" t="s">
        <v>254</v>
      </c>
      <c r="AD8">
        <v>1.6895</v>
      </c>
      <c r="AE8" t="s">
        <v>536</v>
      </c>
      <c r="AF8">
        <v>1.9025000000000001</v>
      </c>
      <c r="AG8">
        <v>17.190300000000001</v>
      </c>
      <c r="AH8">
        <v>275.23700000000002</v>
      </c>
      <c r="AI8">
        <v>5.5</v>
      </c>
      <c r="AJ8">
        <v>1</v>
      </c>
      <c r="AK8">
        <v>84</v>
      </c>
      <c r="AL8">
        <v>12</v>
      </c>
      <c r="AM8">
        <v>28</v>
      </c>
      <c r="AN8" t="s">
        <v>5</v>
      </c>
      <c r="AP8" t="s">
        <v>1210</v>
      </c>
    </row>
    <row r="9" spans="1:42">
      <c r="A9" t="s">
        <v>561</v>
      </c>
      <c r="B9" s="334">
        <v>43403</v>
      </c>
      <c r="C9" s="335">
        <v>0.59027777777777779</v>
      </c>
      <c r="D9" t="s">
        <v>162</v>
      </c>
      <c r="E9" t="s">
        <v>469</v>
      </c>
      <c r="F9" t="s">
        <v>335</v>
      </c>
      <c r="G9">
        <v>4614</v>
      </c>
      <c r="H9" t="s">
        <v>336</v>
      </c>
      <c r="I9" t="s">
        <v>337</v>
      </c>
      <c r="J9" t="s">
        <v>5</v>
      </c>
      <c r="K9" t="s">
        <v>338</v>
      </c>
      <c r="L9" t="s">
        <v>560</v>
      </c>
      <c r="M9">
        <v>6</v>
      </c>
      <c r="N9">
        <v>7</v>
      </c>
      <c r="O9">
        <v>88.474999999999994</v>
      </c>
      <c r="P9">
        <v>57.429499999999997</v>
      </c>
      <c r="Q9">
        <v>17.3171</v>
      </c>
      <c r="R9">
        <v>8.3844999999999992</v>
      </c>
      <c r="S9">
        <v>3.7866</v>
      </c>
      <c r="T9">
        <v>4.5407000000000002</v>
      </c>
      <c r="U9">
        <v>2.2848000000000002</v>
      </c>
      <c r="V9">
        <v>1.2957000000000001</v>
      </c>
      <c r="W9">
        <v>1.0906</v>
      </c>
      <c r="X9">
        <v>1.3211999999999999</v>
      </c>
      <c r="Y9">
        <v>0</v>
      </c>
      <c r="Z9">
        <v>18.120699999999999</v>
      </c>
      <c r="AA9" t="s">
        <v>472</v>
      </c>
      <c r="AB9">
        <v>3.1074000000000002</v>
      </c>
      <c r="AC9" t="s">
        <v>473</v>
      </c>
      <c r="AD9">
        <v>1.7121</v>
      </c>
      <c r="AE9" t="s">
        <v>562</v>
      </c>
      <c r="AF9">
        <v>1.4157</v>
      </c>
      <c r="AG9">
        <v>20.155000000000001</v>
      </c>
      <c r="AH9">
        <v>230.43680000000001</v>
      </c>
      <c r="AI9">
        <v>2.5</v>
      </c>
      <c r="AK9">
        <v>95</v>
      </c>
      <c r="AL9">
        <v>9</v>
      </c>
      <c r="AM9">
        <v>27</v>
      </c>
      <c r="AN9" t="s">
        <v>475</v>
      </c>
      <c r="AP9" t="s">
        <v>1210</v>
      </c>
    </row>
    <row r="10" spans="1:42">
      <c r="A10" t="s">
        <v>589</v>
      </c>
      <c r="B10" s="334">
        <v>43403</v>
      </c>
      <c r="C10" s="335">
        <v>0.59722222222222221</v>
      </c>
      <c r="D10" t="s">
        <v>177</v>
      </c>
      <c r="E10" t="s">
        <v>587</v>
      </c>
      <c r="F10" t="s">
        <v>335</v>
      </c>
      <c r="G10">
        <v>4094</v>
      </c>
      <c r="H10" t="s">
        <v>336</v>
      </c>
      <c r="I10" t="s">
        <v>337</v>
      </c>
      <c r="J10" t="s">
        <v>233</v>
      </c>
      <c r="K10" t="s">
        <v>338</v>
      </c>
      <c r="L10" t="s">
        <v>588</v>
      </c>
      <c r="M10">
        <v>1</v>
      </c>
      <c r="N10">
        <v>5</v>
      </c>
      <c r="O10">
        <v>87.934700000000007</v>
      </c>
      <c r="P10">
        <v>57.7744</v>
      </c>
      <c r="Q10">
        <v>17.885000000000002</v>
      </c>
      <c r="R10">
        <v>8.7661999999999995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20.143000000000001</v>
      </c>
      <c r="Z10">
        <v>7.1429</v>
      </c>
      <c r="AA10" t="s">
        <v>590</v>
      </c>
      <c r="AB10">
        <v>4.4757999999999996</v>
      </c>
      <c r="AC10" t="s">
        <v>591</v>
      </c>
      <c r="AD10">
        <v>2.7637</v>
      </c>
      <c r="AE10" t="s">
        <v>356</v>
      </c>
      <c r="AF10">
        <v>2.2561</v>
      </c>
      <c r="AG10">
        <v>33.333399999999997</v>
      </c>
      <c r="AH10">
        <v>242.4752</v>
      </c>
      <c r="AI10">
        <v>1.63</v>
      </c>
      <c r="AK10">
        <v>0</v>
      </c>
      <c r="AL10">
        <v>16</v>
      </c>
      <c r="AM10">
        <v>14</v>
      </c>
      <c r="AN10" t="s">
        <v>592</v>
      </c>
      <c r="AP10" t="s">
        <v>1210</v>
      </c>
    </row>
    <row r="11" spans="1:42">
      <c r="A11" t="s">
        <v>631</v>
      </c>
      <c r="B11" s="334">
        <v>43403</v>
      </c>
      <c r="C11" s="335">
        <v>0.60416666666666663</v>
      </c>
      <c r="D11" t="s">
        <v>156</v>
      </c>
      <c r="E11" t="s">
        <v>390</v>
      </c>
      <c r="F11" t="s">
        <v>230</v>
      </c>
      <c r="G11">
        <v>4787</v>
      </c>
      <c r="H11" t="s">
        <v>231</v>
      </c>
      <c r="I11" t="s">
        <v>232</v>
      </c>
      <c r="J11" t="s">
        <v>5</v>
      </c>
      <c r="K11" t="s">
        <v>278</v>
      </c>
      <c r="L11" t="s">
        <v>630</v>
      </c>
      <c r="M11">
        <v>3</v>
      </c>
      <c r="N11">
        <v>7</v>
      </c>
      <c r="O11">
        <v>80.8</v>
      </c>
      <c r="P11">
        <v>62.96</v>
      </c>
      <c r="Q11">
        <v>28.7456</v>
      </c>
      <c r="R11">
        <v>8.9271999999999991</v>
      </c>
      <c r="S11">
        <v>5.3482000000000003</v>
      </c>
      <c r="T11">
        <v>5.7702</v>
      </c>
      <c r="U11">
        <v>4.1219000000000001</v>
      </c>
      <c r="V11">
        <v>1.9288000000000001</v>
      </c>
      <c r="W11">
        <v>1.8069</v>
      </c>
      <c r="X11">
        <v>1.4411</v>
      </c>
      <c r="Y11">
        <v>0</v>
      </c>
      <c r="Z11">
        <v>20.299299999999999</v>
      </c>
      <c r="AA11" t="s">
        <v>265</v>
      </c>
      <c r="AB11">
        <v>2.0739000000000001</v>
      </c>
      <c r="AC11" t="s">
        <v>632</v>
      </c>
      <c r="AD11">
        <v>3.6206</v>
      </c>
      <c r="AE11" t="s">
        <v>633</v>
      </c>
      <c r="AF11">
        <v>2.9973999999999998</v>
      </c>
      <c r="AG11">
        <v>25.481100000000001</v>
      </c>
      <c r="AH11">
        <v>256.32209999999998</v>
      </c>
      <c r="AI11">
        <v>6</v>
      </c>
      <c r="AJ11">
        <v>1</v>
      </c>
      <c r="AK11">
        <v>69</v>
      </c>
      <c r="AL11">
        <v>14</v>
      </c>
      <c r="AM11">
        <v>21</v>
      </c>
      <c r="AN11" t="s">
        <v>5</v>
      </c>
      <c r="AP11" t="s">
        <v>1210</v>
      </c>
    </row>
    <row r="12" spans="1:42">
      <c r="A12" t="s">
        <v>674</v>
      </c>
      <c r="B12" s="334">
        <v>43403</v>
      </c>
      <c r="C12" s="335">
        <v>0.61111111111111105</v>
      </c>
      <c r="D12" t="s">
        <v>162</v>
      </c>
      <c r="E12" t="s">
        <v>672</v>
      </c>
      <c r="F12" t="s">
        <v>335</v>
      </c>
      <c r="G12">
        <v>4094</v>
      </c>
      <c r="H12" t="s">
        <v>336</v>
      </c>
      <c r="I12" t="s">
        <v>337</v>
      </c>
      <c r="J12" t="s">
        <v>5</v>
      </c>
      <c r="K12" t="s">
        <v>338</v>
      </c>
      <c r="L12" t="s">
        <v>673</v>
      </c>
      <c r="M12">
        <v>8</v>
      </c>
      <c r="N12">
        <v>7</v>
      </c>
      <c r="O12">
        <v>38.505200000000002</v>
      </c>
      <c r="P12">
        <v>77.232100000000003</v>
      </c>
      <c r="Q12">
        <v>35.369300000000003</v>
      </c>
      <c r="R12">
        <v>10.623699999999999</v>
      </c>
      <c r="S12">
        <v>8.1138999999999992</v>
      </c>
      <c r="T12">
        <v>4.258</v>
      </c>
      <c r="U12">
        <v>2.5632000000000001</v>
      </c>
      <c r="V12">
        <v>1.8575999999999999</v>
      </c>
      <c r="W12">
        <v>1.8997999999999999</v>
      </c>
      <c r="X12">
        <v>1.0505</v>
      </c>
      <c r="Y12">
        <v>0</v>
      </c>
      <c r="Z12">
        <v>19.602900000000002</v>
      </c>
      <c r="AA12" t="s">
        <v>675</v>
      </c>
      <c r="AB12">
        <v>2.5706000000000002</v>
      </c>
      <c r="AC12" t="s">
        <v>359</v>
      </c>
      <c r="AD12">
        <v>1.3481000000000001</v>
      </c>
      <c r="AE12" t="s">
        <v>676</v>
      </c>
      <c r="AF12">
        <v>2.6025999999999998</v>
      </c>
      <c r="AG12">
        <v>40.341000000000001</v>
      </c>
      <c r="AH12">
        <v>247.9383</v>
      </c>
      <c r="AI12">
        <v>7</v>
      </c>
      <c r="AK12">
        <v>98</v>
      </c>
      <c r="AL12">
        <v>12</v>
      </c>
      <c r="AM12">
        <v>43</v>
      </c>
      <c r="AN12" t="s">
        <v>396</v>
      </c>
      <c r="AP12" t="s">
        <v>1210</v>
      </c>
    </row>
    <row r="13" spans="1:42">
      <c r="A13" t="s">
        <v>707</v>
      </c>
      <c r="B13" s="334">
        <v>43403</v>
      </c>
      <c r="C13" s="335">
        <v>0.61805555555555558</v>
      </c>
      <c r="D13" t="s">
        <v>177</v>
      </c>
      <c r="E13" t="s">
        <v>705</v>
      </c>
      <c r="F13" t="s">
        <v>335</v>
      </c>
      <c r="G13">
        <v>4159</v>
      </c>
      <c r="H13" t="s">
        <v>336</v>
      </c>
      <c r="I13" t="s">
        <v>337</v>
      </c>
      <c r="J13" t="s">
        <v>5</v>
      </c>
      <c r="K13" t="s">
        <v>338</v>
      </c>
      <c r="L13" t="s">
        <v>706</v>
      </c>
      <c r="M13">
        <v>3</v>
      </c>
      <c r="N13">
        <v>9</v>
      </c>
      <c r="O13">
        <v>88.560400000000001</v>
      </c>
      <c r="P13">
        <v>55.234999999999999</v>
      </c>
      <c r="Q13">
        <v>34.572499999999998</v>
      </c>
      <c r="R13">
        <v>10.601599999999999</v>
      </c>
      <c r="S13">
        <v>7.7163000000000004</v>
      </c>
      <c r="T13">
        <v>3.847</v>
      </c>
      <c r="U13">
        <v>2.7349000000000001</v>
      </c>
      <c r="V13">
        <v>2.0846</v>
      </c>
      <c r="W13">
        <v>1.3072999999999999</v>
      </c>
      <c r="X13">
        <v>1.1532</v>
      </c>
      <c r="Y13">
        <v>0</v>
      </c>
      <c r="Z13">
        <v>11.2357</v>
      </c>
      <c r="AA13" t="s">
        <v>708</v>
      </c>
      <c r="AB13">
        <v>0.86009999999999998</v>
      </c>
      <c r="AC13" t="s">
        <v>626</v>
      </c>
      <c r="AD13">
        <v>0.65569999999999995</v>
      </c>
      <c r="AE13" t="s">
        <v>474</v>
      </c>
      <c r="AF13">
        <v>1.4207000000000001</v>
      </c>
      <c r="AG13">
        <v>17.941700000000001</v>
      </c>
      <c r="AH13">
        <v>239.92679999999999</v>
      </c>
      <c r="AI13">
        <v>3.5</v>
      </c>
      <c r="AK13">
        <v>110</v>
      </c>
      <c r="AL13">
        <v>7</v>
      </c>
      <c r="AM13">
        <v>39</v>
      </c>
      <c r="AN13" t="s">
        <v>396</v>
      </c>
      <c r="AP13" t="s">
        <v>1210</v>
      </c>
    </row>
    <row r="14" spans="1:42">
      <c r="A14" t="s">
        <v>721</v>
      </c>
      <c r="B14" s="334">
        <v>43403</v>
      </c>
      <c r="C14" s="335">
        <v>0.62847222222222221</v>
      </c>
      <c r="D14" t="s">
        <v>156</v>
      </c>
      <c r="E14" t="s">
        <v>719</v>
      </c>
      <c r="F14" t="s">
        <v>335</v>
      </c>
      <c r="G14">
        <v>6728</v>
      </c>
      <c r="H14" t="s">
        <v>231</v>
      </c>
      <c r="I14" t="s">
        <v>232</v>
      </c>
      <c r="J14" t="s">
        <v>5</v>
      </c>
      <c r="K14" t="s">
        <v>278</v>
      </c>
      <c r="L14" t="s">
        <v>720</v>
      </c>
      <c r="M14">
        <v>3</v>
      </c>
      <c r="N14">
        <v>4</v>
      </c>
      <c r="O14">
        <v>76.400000000000006</v>
      </c>
      <c r="P14">
        <v>70.738500000000002</v>
      </c>
      <c r="Q14">
        <v>31.521699999999999</v>
      </c>
      <c r="R14">
        <v>16.041899999999998</v>
      </c>
      <c r="S14">
        <v>6.3407999999999998</v>
      </c>
      <c r="T14">
        <v>7.4598000000000004</v>
      </c>
      <c r="U14">
        <v>5.3554000000000004</v>
      </c>
      <c r="V14">
        <v>2.9293</v>
      </c>
      <c r="W14">
        <v>1.9159999999999999</v>
      </c>
      <c r="X14">
        <v>1.171</v>
      </c>
      <c r="Y14">
        <v>0</v>
      </c>
      <c r="Z14">
        <v>18.878599999999999</v>
      </c>
      <c r="AA14" t="s">
        <v>328</v>
      </c>
      <c r="AB14">
        <v>1.9693000000000001</v>
      </c>
      <c r="AC14" t="s">
        <v>722</v>
      </c>
      <c r="AD14">
        <v>2.2153</v>
      </c>
      <c r="AE14" t="s">
        <v>723</v>
      </c>
      <c r="AF14">
        <v>2.1791</v>
      </c>
      <c r="AG14">
        <v>30.2422</v>
      </c>
      <c r="AH14">
        <v>275.35860000000002</v>
      </c>
      <c r="AI14">
        <v>12</v>
      </c>
      <c r="AJ14">
        <v>9</v>
      </c>
      <c r="AK14">
        <v>82</v>
      </c>
      <c r="AL14">
        <v>12</v>
      </c>
      <c r="AM14">
        <v>18</v>
      </c>
      <c r="AN14" t="s">
        <v>5</v>
      </c>
      <c r="AP14" t="s">
        <v>1210</v>
      </c>
    </row>
    <row r="15" spans="1:42">
      <c r="A15" t="s">
        <v>747</v>
      </c>
      <c r="B15" s="334">
        <v>43403</v>
      </c>
      <c r="C15" s="335">
        <v>0.63541666666666663</v>
      </c>
      <c r="D15" t="s">
        <v>162</v>
      </c>
      <c r="E15" t="s">
        <v>745</v>
      </c>
      <c r="F15" t="s">
        <v>335</v>
      </c>
      <c r="G15">
        <v>4614</v>
      </c>
      <c r="H15" t="s">
        <v>336</v>
      </c>
      <c r="I15" t="s">
        <v>337</v>
      </c>
      <c r="J15" t="s">
        <v>5</v>
      </c>
      <c r="K15" t="s">
        <v>338</v>
      </c>
      <c r="L15" t="s">
        <v>746</v>
      </c>
      <c r="M15">
        <v>2</v>
      </c>
      <c r="N15">
        <v>8</v>
      </c>
      <c r="O15">
        <v>66.66</v>
      </c>
      <c r="P15">
        <v>55.455199999999998</v>
      </c>
      <c r="Q15">
        <v>26.457799999999999</v>
      </c>
      <c r="R15">
        <v>9.3915000000000006</v>
      </c>
      <c r="S15">
        <v>9.4575999999999993</v>
      </c>
      <c r="T15">
        <v>4.1576000000000004</v>
      </c>
      <c r="U15">
        <v>3.2658999999999998</v>
      </c>
      <c r="V15">
        <v>3.319</v>
      </c>
      <c r="W15">
        <v>1.1124000000000001</v>
      </c>
      <c r="X15">
        <v>1.0909</v>
      </c>
      <c r="Y15">
        <v>0</v>
      </c>
      <c r="Z15">
        <v>20.718599999999999</v>
      </c>
      <c r="AA15" t="s">
        <v>748</v>
      </c>
      <c r="AB15">
        <v>1.9923999999999999</v>
      </c>
      <c r="AC15" t="s">
        <v>749</v>
      </c>
      <c r="AD15">
        <v>1.6220000000000001</v>
      </c>
      <c r="AE15" t="s">
        <v>750</v>
      </c>
      <c r="AF15">
        <v>1.6134999999999999</v>
      </c>
      <c r="AG15">
        <v>17.720500000000001</v>
      </c>
      <c r="AH15">
        <v>224.03489999999999</v>
      </c>
      <c r="AI15">
        <v>10</v>
      </c>
      <c r="AK15">
        <v>105</v>
      </c>
      <c r="AL15">
        <v>10</v>
      </c>
      <c r="AM15">
        <v>31</v>
      </c>
      <c r="AN15" t="s">
        <v>751</v>
      </c>
      <c r="AP15" t="s">
        <v>1210</v>
      </c>
    </row>
    <row r="16" spans="1:42">
      <c r="A16" t="s">
        <v>777</v>
      </c>
      <c r="B16" s="334">
        <v>43403</v>
      </c>
      <c r="C16" s="335">
        <v>0.64236111111111105</v>
      </c>
      <c r="D16" t="s">
        <v>177</v>
      </c>
      <c r="E16" t="s">
        <v>705</v>
      </c>
      <c r="F16" t="s">
        <v>775</v>
      </c>
      <c r="G16">
        <v>7408</v>
      </c>
      <c r="H16" t="s">
        <v>336</v>
      </c>
      <c r="I16" t="s">
        <v>337</v>
      </c>
      <c r="J16" t="s">
        <v>233</v>
      </c>
      <c r="K16" t="s">
        <v>338</v>
      </c>
      <c r="L16" t="s">
        <v>776</v>
      </c>
      <c r="M16">
        <v>5</v>
      </c>
      <c r="N16">
        <v>7</v>
      </c>
      <c r="O16">
        <v>122.3807</v>
      </c>
      <c r="P16">
        <v>108.9811</v>
      </c>
      <c r="Q16">
        <v>35.256300000000003</v>
      </c>
      <c r="R16">
        <v>15.087199999999999</v>
      </c>
      <c r="S16">
        <v>6.9869000000000003</v>
      </c>
      <c r="T16">
        <v>11.478199999999999</v>
      </c>
      <c r="U16">
        <v>4.8296000000000001</v>
      </c>
      <c r="V16">
        <v>4.8833000000000002</v>
      </c>
      <c r="W16">
        <v>2.1421000000000001</v>
      </c>
      <c r="X16">
        <v>2.3475000000000001</v>
      </c>
      <c r="Y16">
        <v>0</v>
      </c>
      <c r="Z16">
        <v>23.438600000000001</v>
      </c>
      <c r="AA16" t="s">
        <v>520</v>
      </c>
      <c r="AB16">
        <v>3.1431</v>
      </c>
      <c r="AC16" t="s">
        <v>714</v>
      </c>
      <c r="AD16">
        <v>3.0589</v>
      </c>
      <c r="AE16" t="s">
        <v>376</v>
      </c>
      <c r="AF16">
        <v>1.7959000000000001</v>
      </c>
      <c r="AG16">
        <v>27.605899999999998</v>
      </c>
      <c r="AH16">
        <v>373.4153</v>
      </c>
      <c r="AI16">
        <v>0.73</v>
      </c>
      <c r="AK16">
        <v>0</v>
      </c>
      <c r="AL16">
        <v>6</v>
      </c>
      <c r="AM16">
        <v>199</v>
      </c>
      <c r="AN16" t="s">
        <v>778</v>
      </c>
      <c r="AP16" t="s">
        <v>1210</v>
      </c>
    </row>
    <row r="17" spans="1:42">
      <c r="A17" t="s">
        <v>789</v>
      </c>
      <c r="B17" s="334">
        <v>43403</v>
      </c>
      <c r="C17" s="335">
        <v>0.64930555555555558</v>
      </c>
      <c r="D17" t="s">
        <v>156</v>
      </c>
      <c r="E17" t="s">
        <v>719</v>
      </c>
      <c r="F17" t="s">
        <v>277</v>
      </c>
      <c r="G17">
        <v>3493</v>
      </c>
      <c r="H17" t="s">
        <v>231</v>
      </c>
      <c r="I17" t="s">
        <v>232</v>
      </c>
      <c r="J17" t="s">
        <v>5</v>
      </c>
      <c r="K17" t="s">
        <v>278</v>
      </c>
      <c r="L17" t="s">
        <v>788</v>
      </c>
      <c r="M17">
        <v>1</v>
      </c>
      <c r="N17">
        <v>10</v>
      </c>
      <c r="O17">
        <v>53.835000000000001</v>
      </c>
      <c r="P17">
        <v>45.834499999999998</v>
      </c>
      <c r="Q17">
        <v>28.386399999999998</v>
      </c>
      <c r="R17">
        <v>4.1341000000000001</v>
      </c>
      <c r="S17">
        <v>2.9874999999999998</v>
      </c>
      <c r="T17">
        <v>4.2891000000000004</v>
      </c>
      <c r="U17">
        <v>2.9577</v>
      </c>
      <c r="V17">
        <v>2.4418000000000002</v>
      </c>
      <c r="W17">
        <v>1.5005999999999999</v>
      </c>
      <c r="X17">
        <v>1.5807</v>
      </c>
      <c r="Y17">
        <v>0</v>
      </c>
      <c r="Z17">
        <v>20.47</v>
      </c>
      <c r="AA17" t="s">
        <v>269</v>
      </c>
      <c r="AB17">
        <v>2.0154000000000001</v>
      </c>
      <c r="AC17" t="s">
        <v>332</v>
      </c>
      <c r="AD17">
        <v>1.5170999999999999</v>
      </c>
      <c r="AE17" t="s">
        <v>790</v>
      </c>
      <c r="AF17">
        <v>1.1049</v>
      </c>
      <c r="AG17">
        <v>10.437099999999999</v>
      </c>
      <c r="AH17">
        <v>183.49189999999999</v>
      </c>
      <c r="AI17">
        <v>4</v>
      </c>
      <c r="AJ17">
        <v>11</v>
      </c>
      <c r="AK17">
        <v>55</v>
      </c>
      <c r="AL17">
        <v>12</v>
      </c>
      <c r="AM17">
        <v>7</v>
      </c>
      <c r="AN17" t="s">
        <v>5</v>
      </c>
      <c r="AP17" t="s">
        <v>1210</v>
      </c>
    </row>
    <row r="18" spans="1:42">
      <c r="A18" t="s">
        <v>815</v>
      </c>
      <c r="B18" s="334">
        <v>43403</v>
      </c>
      <c r="C18" s="335">
        <v>0.65625</v>
      </c>
      <c r="D18" t="s">
        <v>162</v>
      </c>
      <c r="E18" t="s">
        <v>587</v>
      </c>
      <c r="F18" t="s">
        <v>335</v>
      </c>
      <c r="G18">
        <v>4094</v>
      </c>
      <c r="H18" t="s">
        <v>336</v>
      </c>
      <c r="I18" t="s">
        <v>337</v>
      </c>
      <c r="J18" t="s">
        <v>5</v>
      </c>
      <c r="K18" t="s">
        <v>278</v>
      </c>
      <c r="L18" t="s">
        <v>814</v>
      </c>
      <c r="M18">
        <v>13</v>
      </c>
      <c r="N18">
        <v>7</v>
      </c>
      <c r="O18">
        <v>78.434200000000004</v>
      </c>
      <c r="P18">
        <v>91.047799999999995</v>
      </c>
      <c r="Q18">
        <v>22.905000000000001</v>
      </c>
      <c r="R18">
        <v>6.8151000000000002</v>
      </c>
      <c r="S18">
        <v>4.5795000000000003</v>
      </c>
      <c r="T18">
        <v>3.6919</v>
      </c>
      <c r="U18">
        <v>3.8121</v>
      </c>
      <c r="V18">
        <v>2.6566000000000001</v>
      </c>
      <c r="W18">
        <v>0.85880000000000001</v>
      </c>
      <c r="X18">
        <v>0.80559999999999998</v>
      </c>
      <c r="Y18">
        <v>0</v>
      </c>
      <c r="Z18">
        <v>11.0464</v>
      </c>
      <c r="AA18" t="s">
        <v>575</v>
      </c>
      <c r="AB18">
        <v>3.4173</v>
      </c>
      <c r="AC18" t="s">
        <v>816</v>
      </c>
      <c r="AD18">
        <v>1.7266999999999999</v>
      </c>
      <c r="AE18" t="s">
        <v>817</v>
      </c>
      <c r="AF18">
        <v>3.5661</v>
      </c>
      <c r="AG18">
        <v>19.771899999999999</v>
      </c>
      <c r="AH18">
        <v>255.1352</v>
      </c>
      <c r="AI18">
        <v>5.5</v>
      </c>
      <c r="AK18">
        <v>104</v>
      </c>
      <c r="AL18">
        <v>14</v>
      </c>
      <c r="AM18">
        <v>26</v>
      </c>
      <c r="AN18" t="s">
        <v>396</v>
      </c>
      <c r="AP18" t="s">
        <v>1210</v>
      </c>
    </row>
    <row r="19" spans="1:42">
      <c r="A19" t="s">
        <v>855</v>
      </c>
      <c r="B19" s="334">
        <v>43403</v>
      </c>
      <c r="C19" s="335">
        <v>0.66666666666666663</v>
      </c>
      <c r="D19" t="s">
        <v>177</v>
      </c>
      <c r="E19" t="s">
        <v>587</v>
      </c>
      <c r="F19" t="s">
        <v>230</v>
      </c>
      <c r="G19">
        <v>3119</v>
      </c>
      <c r="H19" t="s">
        <v>336</v>
      </c>
      <c r="I19" t="s">
        <v>337</v>
      </c>
      <c r="J19" t="s">
        <v>5</v>
      </c>
      <c r="K19" t="s">
        <v>278</v>
      </c>
      <c r="L19" t="s">
        <v>854</v>
      </c>
      <c r="M19">
        <v>15</v>
      </c>
      <c r="N19">
        <v>7</v>
      </c>
      <c r="O19">
        <v>90.593999999999994</v>
      </c>
      <c r="P19">
        <v>51.8476</v>
      </c>
      <c r="Q19">
        <v>22.317599999999999</v>
      </c>
      <c r="R19">
        <v>8.6732999999999993</v>
      </c>
      <c r="S19">
        <v>4.5326000000000004</v>
      </c>
      <c r="T19">
        <v>3.0935999999999999</v>
      </c>
      <c r="U19">
        <v>3.5735000000000001</v>
      </c>
      <c r="V19">
        <v>1.3896999999999999</v>
      </c>
      <c r="W19">
        <v>0.85980000000000001</v>
      </c>
      <c r="X19">
        <v>1.2887</v>
      </c>
      <c r="Y19">
        <v>0</v>
      </c>
      <c r="Z19">
        <v>16.965699999999998</v>
      </c>
      <c r="AA19" t="s">
        <v>438</v>
      </c>
      <c r="AB19">
        <v>3.7884000000000002</v>
      </c>
      <c r="AC19" t="s">
        <v>856</v>
      </c>
      <c r="AD19">
        <v>1.9688000000000001</v>
      </c>
      <c r="AE19" t="s">
        <v>857</v>
      </c>
      <c r="AF19">
        <v>0.99529999999999996</v>
      </c>
      <c r="AG19">
        <v>19.014099999999999</v>
      </c>
      <c r="AH19">
        <v>230.90280000000001</v>
      </c>
      <c r="AI19">
        <v>4</v>
      </c>
      <c r="AK19">
        <v>82</v>
      </c>
      <c r="AL19">
        <v>18</v>
      </c>
      <c r="AM19">
        <v>10</v>
      </c>
      <c r="AN19" t="s">
        <v>396</v>
      </c>
      <c r="AP19" t="s">
        <v>1210</v>
      </c>
    </row>
    <row r="20" spans="1:42">
      <c r="A20" t="s">
        <v>901</v>
      </c>
      <c r="B20" s="334">
        <v>43403</v>
      </c>
      <c r="C20" s="335">
        <v>0.67361111111111116</v>
      </c>
      <c r="D20" t="s">
        <v>156</v>
      </c>
      <c r="E20" t="s">
        <v>719</v>
      </c>
      <c r="F20" t="s">
        <v>277</v>
      </c>
      <c r="G20">
        <v>3493</v>
      </c>
      <c r="H20" t="s">
        <v>231</v>
      </c>
      <c r="I20" t="s">
        <v>232</v>
      </c>
      <c r="J20" t="s">
        <v>5</v>
      </c>
      <c r="K20" t="s">
        <v>278</v>
      </c>
      <c r="L20" t="s">
        <v>900</v>
      </c>
      <c r="M20">
        <v>4</v>
      </c>
      <c r="N20">
        <v>9</v>
      </c>
      <c r="O20">
        <v>61.185000000000002</v>
      </c>
      <c r="P20">
        <v>34.683999999999997</v>
      </c>
      <c r="Q20">
        <v>13.820499999999999</v>
      </c>
      <c r="R20">
        <v>9.8346999999999998</v>
      </c>
      <c r="S20">
        <v>5.9032</v>
      </c>
      <c r="T20">
        <v>4.7675999999999998</v>
      </c>
      <c r="U20">
        <v>3.3027000000000002</v>
      </c>
      <c r="V20">
        <v>1.8644000000000001</v>
      </c>
      <c r="W20">
        <v>0.97460000000000002</v>
      </c>
      <c r="X20">
        <v>1.9431</v>
      </c>
      <c r="Y20">
        <v>0</v>
      </c>
      <c r="Z20">
        <v>17.835000000000001</v>
      </c>
      <c r="AA20" t="s">
        <v>242</v>
      </c>
      <c r="AB20">
        <v>0.76160000000000005</v>
      </c>
      <c r="AC20" t="s">
        <v>902</v>
      </c>
      <c r="AD20">
        <v>0.52549999999999997</v>
      </c>
      <c r="AE20" t="s">
        <v>903</v>
      </c>
      <c r="AF20">
        <v>4.7283999999999997</v>
      </c>
      <c r="AG20">
        <v>13.8337</v>
      </c>
      <c r="AH20">
        <v>175.9639</v>
      </c>
      <c r="AI20">
        <v>2.75</v>
      </c>
      <c r="AJ20">
        <v>6</v>
      </c>
      <c r="AK20">
        <v>53</v>
      </c>
      <c r="AL20">
        <v>12</v>
      </c>
      <c r="AM20">
        <v>21</v>
      </c>
      <c r="AN20" t="s">
        <v>5</v>
      </c>
      <c r="AP20" t="s">
        <v>1210</v>
      </c>
    </row>
    <row r="21" spans="1:42">
      <c r="A21" t="s">
        <v>932</v>
      </c>
      <c r="B21" s="334">
        <v>43403</v>
      </c>
      <c r="C21" s="335">
        <v>0.68055555555555547</v>
      </c>
      <c r="D21" t="s">
        <v>162</v>
      </c>
      <c r="E21" t="s">
        <v>334</v>
      </c>
      <c r="F21" t="s">
        <v>230</v>
      </c>
      <c r="G21">
        <v>2274</v>
      </c>
      <c r="H21" t="s">
        <v>336</v>
      </c>
      <c r="I21" t="s">
        <v>337</v>
      </c>
      <c r="J21" t="s">
        <v>233</v>
      </c>
      <c r="K21" t="s">
        <v>930</v>
      </c>
      <c r="L21" t="s">
        <v>931</v>
      </c>
      <c r="M21">
        <v>7</v>
      </c>
      <c r="N21">
        <v>4</v>
      </c>
      <c r="O21">
        <v>57.648800000000001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87.683800000000005</v>
      </c>
      <c r="Z21">
        <v>18.648599999999998</v>
      </c>
      <c r="AA21" t="s">
        <v>760</v>
      </c>
      <c r="AB21">
        <v>1.2442</v>
      </c>
      <c r="AC21" t="s">
        <v>761</v>
      </c>
      <c r="AD21">
        <v>1.9207000000000001</v>
      </c>
      <c r="AE21" t="s">
        <v>498</v>
      </c>
      <c r="AF21">
        <v>1.8048</v>
      </c>
      <c r="AG21">
        <v>0</v>
      </c>
      <c r="AH21">
        <v>168.95089999999999</v>
      </c>
      <c r="AI21">
        <v>7</v>
      </c>
      <c r="AK21">
        <v>0</v>
      </c>
      <c r="AL21">
        <v>11</v>
      </c>
      <c r="AM21">
        <v>50</v>
      </c>
      <c r="AN21" t="s">
        <v>933</v>
      </c>
      <c r="AP21" t="s">
        <v>1210</v>
      </c>
    </row>
    <row r="22" spans="1:42">
      <c r="A22" t="s">
        <v>959</v>
      </c>
      <c r="B22" s="334">
        <v>43403</v>
      </c>
      <c r="C22" s="335">
        <v>0.6875</v>
      </c>
      <c r="D22" t="s">
        <v>177</v>
      </c>
      <c r="E22" t="s">
        <v>390</v>
      </c>
      <c r="F22" t="s">
        <v>230</v>
      </c>
      <c r="G22">
        <v>2274</v>
      </c>
      <c r="H22" t="s">
        <v>336</v>
      </c>
      <c r="I22" t="s">
        <v>337</v>
      </c>
      <c r="J22" t="s">
        <v>233</v>
      </c>
      <c r="K22" t="s">
        <v>930</v>
      </c>
      <c r="L22" t="s">
        <v>958</v>
      </c>
      <c r="M22">
        <v>1</v>
      </c>
      <c r="N22">
        <v>4</v>
      </c>
      <c r="O22">
        <v>69.412999999999997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105.5772</v>
      </c>
      <c r="Z22">
        <v>0</v>
      </c>
      <c r="AA22" t="s">
        <v>960</v>
      </c>
      <c r="AB22">
        <v>0.71179999999999999</v>
      </c>
      <c r="AC22" t="s">
        <v>351</v>
      </c>
      <c r="AD22">
        <v>3.528</v>
      </c>
      <c r="AE22" t="s">
        <v>360</v>
      </c>
      <c r="AF22">
        <v>1.8165</v>
      </c>
      <c r="AG22">
        <v>65.400000000000006</v>
      </c>
      <c r="AH22">
        <v>246.44649999999999</v>
      </c>
      <c r="AI22">
        <v>3</v>
      </c>
      <c r="AK22">
        <v>0</v>
      </c>
      <c r="AL22">
        <v>9</v>
      </c>
      <c r="AM22">
        <v>155</v>
      </c>
      <c r="AN22" t="s">
        <v>933</v>
      </c>
      <c r="AP22" t="s">
        <v>1210</v>
      </c>
    </row>
    <row r="23" spans="1:42">
      <c r="A23" t="s">
        <v>982</v>
      </c>
      <c r="B23" s="334">
        <v>43403</v>
      </c>
      <c r="C23" s="335">
        <v>0.69791666666666663</v>
      </c>
      <c r="D23" t="s">
        <v>214</v>
      </c>
      <c r="E23" t="s">
        <v>448</v>
      </c>
      <c r="F23" t="s">
        <v>230</v>
      </c>
      <c r="G23">
        <v>3752</v>
      </c>
      <c r="H23" t="s">
        <v>979</v>
      </c>
      <c r="I23" t="s">
        <v>980</v>
      </c>
      <c r="J23" t="s">
        <v>5</v>
      </c>
      <c r="K23" t="s">
        <v>278</v>
      </c>
      <c r="L23" t="s">
        <v>981</v>
      </c>
      <c r="M23">
        <v>2</v>
      </c>
      <c r="N23">
        <v>6</v>
      </c>
      <c r="O23">
        <v>85.08</v>
      </c>
      <c r="P23">
        <v>64.882599999999996</v>
      </c>
      <c r="Q23">
        <v>32.869399999999999</v>
      </c>
      <c r="R23">
        <v>11.8908</v>
      </c>
      <c r="S23">
        <v>4.8121999999999998</v>
      </c>
      <c r="T23">
        <v>3.8368000000000002</v>
      </c>
      <c r="U23">
        <v>3.1086999999999998</v>
      </c>
      <c r="V23">
        <v>1.6646000000000001</v>
      </c>
      <c r="W23">
        <v>1.4020999999999999</v>
      </c>
      <c r="X23">
        <v>1.1894</v>
      </c>
      <c r="Y23">
        <v>0</v>
      </c>
      <c r="Z23">
        <v>19.09</v>
      </c>
      <c r="AA23" t="s">
        <v>983</v>
      </c>
      <c r="AB23">
        <v>2.0284</v>
      </c>
      <c r="AC23" t="s">
        <v>984</v>
      </c>
      <c r="AD23">
        <v>0.67400000000000004</v>
      </c>
      <c r="AE23" t="s">
        <v>985</v>
      </c>
      <c r="AF23">
        <v>0.313</v>
      </c>
      <c r="AG23">
        <v>16.2059</v>
      </c>
      <c r="AH23">
        <v>249.0479</v>
      </c>
      <c r="AI23">
        <v>5.5</v>
      </c>
      <c r="AJ23">
        <v>4</v>
      </c>
      <c r="AK23">
        <v>68</v>
      </c>
      <c r="AL23">
        <v>12</v>
      </c>
      <c r="AM23">
        <v>13</v>
      </c>
      <c r="AN23" t="s">
        <v>5</v>
      </c>
      <c r="AP23" t="s">
        <v>1210</v>
      </c>
    </row>
    <row r="24" spans="1:42">
      <c r="B24" s="334"/>
      <c r="C24" s="335"/>
    </row>
    <row r="25" spans="1:42">
      <c r="B25" s="334"/>
      <c r="C25" s="335"/>
    </row>
    <row r="26" spans="1:42">
      <c r="B26" s="334"/>
      <c r="C26" s="335"/>
    </row>
    <row r="27" spans="1:42">
      <c r="B27" s="334"/>
      <c r="C27" s="335"/>
    </row>
    <row r="28" spans="1:42">
      <c r="B28" s="334"/>
      <c r="C28" s="335"/>
    </row>
    <row r="29" spans="1:42">
      <c r="B29" s="334"/>
      <c r="C29" s="335"/>
    </row>
    <row r="30" spans="1:42">
      <c r="B30" s="334"/>
      <c r="C30" s="335"/>
    </row>
    <row r="31" spans="1:42">
      <c r="B31" s="334"/>
      <c r="C31" s="335"/>
    </row>
    <row r="32" spans="1:42">
      <c r="B32" s="334"/>
      <c r="C32" s="335"/>
    </row>
    <row r="33" spans="2:3">
      <c r="B33" s="334"/>
      <c r="C33" s="335"/>
    </row>
    <row r="34" spans="2:3">
      <c r="B34" s="334"/>
      <c r="C34" s="335"/>
    </row>
    <row r="35" spans="2:3">
      <c r="B35" s="334"/>
      <c r="C35" s="335"/>
    </row>
    <row r="36" spans="2:3">
      <c r="B36" s="334"/>
      <c r="C36" s="335"/>
    </row>
    <row r="37" spans="2:3">
      <c r="B37" s="334"/>
      <c r="C37" s="335"/>
    </row>
    <row r="38" spans="2:3">
      <c r="B38" s="334"/>
      <c r="C38" s="335"/>
    </row>
    <row r="39" spans="2:3">
      <c r="B39" s="334"/>
      <c r="C39" s="335"/>
    </row>
    <row r="40" spans="2:3">
      <c r="B40" s="334"/>
      <c r="C40" s="335"/>
    </row>
    <row r="41" spans="2:3">
      <c r="B41" s="334"/>
      <c r="C41" s="335"/>
    </row>
    <row r="42" spans="2:3">
      <c r="B42" s="334"/>
      <c r="C42" s="335"/>
    </row>
    <row r="43" spans="2:3">
      <c r="B43" s="334"/>
      <c r="C43" s="335"/>
    </row>
    <row r="44" spans="2:3">
      <c r="B44" s="334"/>
      <c r="C44" s="335"/>
    </row>
    <row r="45" spans="2:3">
      <c r="B45" s="334"/>
      <c r="C45" s="335"/>
    </row>
    <row r="46" spans="2:3">
      <c r="B46" s="334"/>
      <c r="C46" s="335"/>
    </row>
    <row r="47" spans="2:3">
      <c r="B47" s="334"/>
      <c r="C47" s="335"/>
    </row>
    <row r="48" spans="2:3">
      <c r="B48" s="334"/>
      <c r="C48" s="335"/>
    </row>
    <row r="49" spans="2:3">
      <c r="B49" s="334"/>
      <c r="C49" s="335"/>
    </row>
    <row r="50" spans="2:3">
      <c r="B50" s="334"/>
      <c r="C50" s="335"/>
    </row>
    <row r="51" spans="2:3">
      <c r="B51" s="334"/>
      <c r="C51" s="335"/>
    </row>
    <row r="52" spans="2:3">
      <c r="B52" s="334"/>
      <c r="C52" s="335"/>
    </row>
    <row r="53" spans="2:3">
      <c r="B53" s="334"/>
      <c r="C53" s="335"/>
    </row>
    <row r="54" spans="2:3">
      <c r="B54" s="334"/>
      <c r="C54" s="335"/>
    </row>
    <row r="55" spans="2:3">
      <c r="B55" s="334"/>
      <c r="C55" s="335"/>
    </row>
    <row r="56" spans="2:3">
      <c r="B56" s="334"/>
      <c r="C56" s="335"/>
    </row>
    <row r="57" spans="2:3">
      <c r="B57" s="334"/>
      <c r="C57" s="335"/>
    </row>
    <row r="58" spans="2:3">
      <c r="B58" s="334"/>
      <c r="C58" s="335"/>
    </row>
    <row r="59" spans="2:3">
      <c r="B59" s="334"/>
      <c r="C59" s="335"/>
    </row>
    <row r="60" spans="2:3">
      <c r="B60" s="334"/>
      <c r="C60" s="335"/>
    </row>
    <row r="61" spans="2:3">
      <c r="B61" s="334"/>
      <c r="C61" s="335"/>
    </row>
    <row r="62" spans="2:3">
      <c r="B62" s="334"/>
      <c r="C62" s="335"/>
    </row>
    <row r="63" spans="2:3">
      <c r="B63" s="334"/>
      <c r="C63" s="335"/>
    </row>
    <row r="64" spans="2:3">
      <c r="B64" s="334"/>
      <c r="C64" s="335"/>
    </row>
    <row r="65" spans="2:3">
      <c r="B65" s="334"/>
      <c r="C65" s="335"/>
    </row>
    <row r="66" spans="2:3">
      <c r="B66" s="334"/>
      <c r="C66" s="335"/>
    </row>
    <row r="67" spans="2:3">
      <c r="B67" s="334"/>
      <c r="C67" s="335"/>
    </row>
    <row r="68" spans="2:3">
      <c r="B68" s="334"/>
      <c r="C68" s="335"/>
    </row>
    <row r="69" spans="2:3">
      <c r="B69" s="334"/>
      <c r="C69" s="335"/>
    </row>
    <row r="70" spans="2:3">
      <c r="B70" s="334"/>
      <c r="C70" s="335"/>
    </row>
    <row r="71" spans="2:3">
      <c r="B71" s="334"/>
      <c r="C71" s="335"/>
    </row>
    <row r="72" spans="2:3">
      <c r="B72" s="334"/>
      <c r="C72" s="335"/>
    </row>
    <row r="73" spans="2:3">
      <c r="B73" s="334"/>
      <c r="C73" s="335"/>
    </row>
    <row r="74" spans="2:3">
      <c r="B74" s="334"/>
      <c r="C74" s="335"/>
    </row>
    <row r="75" spans="2:3">
      <c r="B75" s="334"/>
      <c r="C75" s="335"/>
    </row>
    <row r="76" spans="2:3">
      <c r="B76" s="334"/>
      <c r="C76" s="335"/>
    </row>
    <row r="77" spans="2:3">
      <c r="B77" s="334"/>
      <c r="C77" s="335"/>
    </row>
    <row r="78" spans="2:3">
      <c r="B78" s="334"/>
      <c r="C78" s="335"/>
    </row>
    <row r="79" spans="2:3">
      <c r="B79" s="334"/>
      <c r="C79" s="335"/>
    </row>
    <row r="80" spans="2:3">
      <c r="B80" s="334"/>
      <c r="C80" s="335"/>
    </row>
    <row r="81" spans="2:3">
      <c r="B81" s="334"/>
      <c r="C81" s="335"/>
    </row>
    <row r="82" spans="2:3">
      <c r="B82" s="334"/>
      <c r="C82" s="335"/>
    </row>
    <row r="83" spans="2:3">
      <c r="B83" s="334"/>
      <c r="C83" s="335"/>
    </row>
    <row r="84" spans="2:3">
      <c r="B84" s="334"/>
      <c r="C84" s="335"/>
    </row>
    <row r="85" spans="2:3">
      <c r="B85" s="334"/>
      <c r="C85" s="335"/>
    </row>
    <row r="86" spans="2:3">
      <c r="B86" s="334"/>
      <c r="C86" s="335"/>
    </row>
    <row r="87" spans="2:3">
      <c r="B87" s="334"/>
      <c r="C87" s="335"/>
    </row>
    <row r="88" spans="2:3">
      <c r="B88" s="334"/>
      <c r="C88" s="335"/>
    </row>
    <row r="89" spans="2:3">
      <c r="B89" s="334"/>
      <c r="C89" s="335"/>
    </row>
    <row r="90" spans="2:3">
      <c r="B90" s="334"/>
      <c r="C90" s="335"/>
    </row>
    <row r="91" spans="2:3">
      <c r="B91" s="334"/>
      <c r="C91" s="335"/>
    </row>
    <row r="92" spans="2:3">
      <c r="B92" s="334"/>
      <c r="C92" s="335"/>
    </row>
    <row r="93" spans="2:3">
      <c r="B93" s="334"/>
      <c r="C93" s="335"/>
    </row>
    <row r="94" spans="2:3">
      <c r="B94" s="334"/>
      <c r="C94" s="335"/>
    </row>
    <row r="95" spans="2:3">
      <c r="B95" s="334"/>
      <c r="C95" s="335"/>
    </row>
    <row r="96" spans="2:3">
      <c r="B96" s="334"/>
      <c r="C96" s="335"/>
    </row>
    <row r="97" spans="2:3">
      <c r="B97" s="334"/>
      <c r="C97" s="335"/>
    </row>
    <row r="98" spans="2:3">
      <c r="B98" s="334"/>
      <c r="C98" s="335"/>
    </row>
    <row r="99" spans="2:3">
      <c r="B99" s="334"/>
      <c r="C99" s="335"/>
    </row>
    <row r="100" spans="2:3">
      <c r="B100" s="334"/>
      <c r="C100" s="335"/>
    </row>
    <row r="101" spans="2:3">
      <c r="B101" s="334"/>
      <c r="C101" s="335"/>
    </row>
    <row r="102" spans="2:3">
      <c r="B102" s="334"/>
      <c r="C102" s="335"/>
    </row>
    <row r="103" spans="2:3">
      <c r="B103" s="334"/>
      <c r="C103" s="335"/>
    </row>
    <row r="104" spans="2:3">
      <c r="B104" s="334"/>
      <c r="C104" s="335"/>
    </row>
    <row r="105" spans="2:3">
      <c r="B105" s="334"/>
      <c r="C105" s="335"/>
    </row>
    <row r="106" spans="2:3">
      <c r="B106" s="334"/>
      <c r="C106" s="335"/>
    </row>
    <row r="107" spans="2:3">
      <c r="B107" s="334"/>
      <c r="C107" s="335"/>
    </row>
    <row r="108" spans="2:3">
      <c r="B108" s="334"/>
      <c r="C108" s="335"/>
    </row>
    <row r="109" spans="2:3">
      <c r="B109" s="334"/>
      <c r="C109" s="335"/>
    </row>
    <row r="110" spans="2:3">
      <c r="B110" s="334"/>
      <c r="C110" s="335"/>
    </row>
    <row r="111" spans="2:3">
      <c r="B111" s="334"/>
      <c r="C111" s="335"/>
    </row>
    <row r="112" spans="2:3">
      <c r="B112" s="334"/>
      <c r="C112" s="335"/>
    </row>
    <row r="113" spans="2:3">
      <c r="B113" s="334"/>
      <c r="C113" s="335"/>
    </row>
    <row r="114" spans="2:3">
      <c r="B114" s="334"/>
      <c r="C114" s="335"/>
    </row>
    <row r="115" spans="2:3">
      <c r="B115" s="334"/>
      <c r="C115" s="335"/>
    </row>
    <row r="116" spans="2:3">
      <c r="B116" s="334"/>
      <c r="C116" s="335"/>
    </row>
    <row r="117" spans="2:3">
      <c r="B117" s="334"/>
      <c r="C117" s="335"/>
    </row>
    <row r="118" spans="2:3">
      <c r="B118" s="334"/>
      <c r="C118" s="335"/>
    </row>
    <row r="119" spans="2:3">
      <c r="B119" s="334"/>
      <c r="C119" s="335"/>
    </row>
    <row r="120" spans="2:3">
      <c r="B120" s="334"/>
      <c r="C120" s="335"/>
    </row>
    <row r="121" spans="2:3">
      <c r="B121" s="334"/>
      <c r="C121" s="335"/>
    </row>
    <row r="122" spans="2:3">
      <c r="B122" s="334"/>
      <c r="C122" s="335"/>
    </row>
    <row r="123" spans="2:3">
      <c r="B123" s="334"/>
      <c r="C123" s="335"/>
    </row>
    <row r="124" spans="2:3">
      <c r="B124" s="334"/>
      <c r="C124" s="335"/>
    </row>
    <row r="125" spans="2:3">
      <c r="B125" s="334"/>
      <c r="C125" s="335"/>
    </row>
    <row r="126" spans="2:3">
      <c r="B126" s="334"/>
      <c r="C126" s="335"/>
    </row>
    <row r="127" spans="2:3">
      <c r="B127" s="334"/>
      <c r="C127" s="335"/>
    </row>
    <row r="128" spans="2:3">
      <c r="B128" s="334"/>
      <c r="C128" s="335"/>
    </row>
    <row r="129" spans="2:3">
      <c r="B129" s="334"/>
      <c r="C129" s="335"/>
    </row>
    <row r="130" spans="2:3">
      <c r="B130" s="334"/>
      <c r="C130" s="335"/>
    </row>
    <row r="131" spans="2:3">
      <c r="B131" s="334"/>
      <c r="C131" s="335"/>
    </row>
    <row r="132" spans="2:3">
      <c r="B132" s="334"/>
      <c r="C132" s="335"/>
    </row>
    <row r="133" spans="2:3">
      <c r="B133" s="334"/>
      <c r="C133" s="335"/>
    </row>
    <row r="134" spans="2:3">
      <c r="B134" s="334"/>
      <c r="C134" s="335"/>
    </row>
    <row r="135" spans="2:3">
      <c r="B135" s="334"/>
      <c r="C135" s="335"/>
    </row>
    <row r="136" spans="2:3">
      <c r="B136" s="334"/>
      <c r="C136" s="335"/>
    </row>
    <row r="137" spans="2:3">
      <c r="B137" s="334"/>
      <c r="C137" s="335"/>
    </row>
    <row r="138" spans="2:3">
      <c r="B138" s="334"/>
      <c r="C138" s="335"/>
    </row>
    <row r="139" spans="2:3">
      <c r="B139" s="334"/>
      <c r="C139" s="335"/>
    </row>
    <row r="140" spans="2:3">
      <c r="B140" s="334"/>
      <c r="C140" s="335"/>
    </row>
    <row r="141" spans="2:3">
      <c r="B141" s="334"/>
      <c r="C141" s="335"/>
    </row>
    <row r="142" spans="2:3">
      <c r="B142" s="334"/>
      <c r="C142" s="335"/>
    </row>
    <row r="143" spans="2:3">
      <c r="B143" s="334"/>
      <c r="C143" s="335"/>
    </row>
    <row r="144" spans="2:3">
      <c r="B144" s="334"/>
      <c r="C144" s="335"/>
    </row>
    <row r="145" spans="2:3">
      <c r="B145" s="334"/>
      <c r="C145" s="335"/>
    </row>
    <row r="146" spans="2:3">
      <c r="B146" s="334"/>
      <c r="C146" s="335"/>
    </row>
    <row r="147" spans="2:3">
      <c r="B147" s="334"/>
      <c r="C147" s="335"/>
    </row>
    <row r="148" spans="2:3">
      <c r="B148" s="334"/>
      <c r="C148" s="335"/>
    </row>
    <row r="149" spans="2:3">
      <c r="B149" s="334"/>
      <c r="C149" s="335"/>
    </row>
    <row r="150" spans="2:3">
      <c r="B150" s="334"/>
      <c r="C150" s="335"/>
    </row>
    <row r="151" spans="2:3">
      <c r="B151" s="334"/>
      <c r="C151" s="335"/>
    </row>
    <row r="152" spans="2:3">
      <c r="B152" s="334"/>
      <c r="C152" s="335"/>
    </row>
    <row r="153" spans="2:3">
      <c r="B153" s="334"/>
      <c r="C153" s="335"/>
    </row>
    <row r="154" spans="2:3">
      <c r="B154" s="334"/>
      <c r="C154" s="335"/>
    </row>
    <row r="155" spans="2:3">
      <c r="B155" s="334"/>
      <c r="C155" s="335"/>
    </row>
    <row r="156" spans="2:3">
      <c r="B156" s="334"/>
      <c r="C156" s="335"/>
    </row>
    <row r="157" spans="2:3">
      <c r="B157" s="334"/>
      <c r="C157" s="335"/>
    </row>
    <row r="158" spans="2:3">
      <c r="B158" s="334"/>
      <c r="C158" s="335"/>
    </row>
    <row r="159" spans="2:3">
      <c r="B159" s="334"/>
      <c r="C159" s="335"/>
    </row>
    <row r="160" spans="2:3">
      <c r="B160" s="334"/>
      <c r="C160" s="335"/>
    </row>
    <row r="161" spans="2:3">
      <c r="B161" s="334"/>
      <c r="C161" s="335"/>
    </row>
    <row r="162" spans="2:3">
      <c r="B162" s="334"/>
      <c r="C162" s="335"/>
    </row>
    <row r="163" spans="2:3">
      <c r="B163" s="334"/>
      <c r="C163" s="335"/>
    </row>
    <row r="164" spans="2:3">
      <c r="B164" s="334"/>
      <c r="C164" s="335"/>
    </row>
    <row r="165" spans="2:3">
      <c r="B165" s="334"/>
      <c r="C165" s="335"/>
    </row>
    <row r="166" spans="2:3">
      <c r="B166" s="334"/>
      <c r="C166" s="335"/>
    </row>
    <row r="167" spans="2:3">
      <c r="B167" s="334"/>
      <c r="C167" s="335"/>
    </row>
    <row r="168" spans="2:3">
      <c r="B168" s="334"/>
      <c r="C168" s="335"/>
    </row>
    <row r="169" spans="2:3">
      <c r="B169" s="334"/>
      <c r="C169" s="335"/>
    </row>
    <row r="170" spans="2:3">
      <c r="B170" s="334"/>
      <c r="C170" s="335"/>
    </row>
    <row r="171" spans="2:3">
      <c r="B171" s="334"/>
      <c r="C171" s="335"/>
    </row>
    <row r="172" spans="2:3">
      <c r="B172" s="334"/>
      <c r="C172" s="335"/>
    </row>
    <row r="173" spans="2:3">
      <c r="B173" s="334"/>
      <c r="C173" s="335"/>
    </row>
    <row r="174" spans="2:3">
      <c r="B174" s="334"/>
      <c r="C174" s="335"/>
    </row>
    <row r="175" spans="2:3">
      <c r="B175" s="334"/>
      <c r="C175" s="335"/>
    </row>
    <row r="176" spans="2:3">
      <c r="B176" s="334"/>
      <c r="C176" s="335"/>
    </row>
    <row r="177" spans="2:3">
      <c r="B177" s="334"/>
      <c r="C177" s="335"/>
    </row>
    <row r="178" spans="2:3">
      <c r="B178" s="334"/>
      <c r="C178" s="335"/>
    </row>
    <row r="179" spans="2:3">
      <c r="B179" s="334"/>
      <c r="C179" s="335"/>
    </row>
    <row r="180" spans="2:3">
      <c r="B180" s="334"/>
      <c r="C180" s="335"/>
    </row>
    <row r="181" spans="2:3">
      <c r="B181" s="334"/>
      <c r="C181" s="335"/>
    </row>
    <row r="182" spans="2:3">
      <c r="B182" s="334"/>
      <c r="C182" s="335"/>
    </row>
    <row r="183" spans="2:3">
      <c r="B183" s="334"/>
      <c r="C183" s="335"/>
    </row>
    <row r="184" spans="2:3">
      <c r="B184" s="334"/>
      <c r="C184" s="335"/>
    </row>
    <row r="185" spans="2:3">
      <c r="B185" s="334"/>
      <c r="C185" s="335"/>
    </row>
    <row r="186" spans="2:3">
      <c r="B186" s="334"/>
      <c r="C186" s="335"/>
    </row>
    <row r="187" spans="2:3">
      <c r="B187" s="334"/>
      <c r="C187" s="335"/>
    </row>
    <row r="188" spans="2:3">
      <c r="B188" s="334"/>
      <c r="C188" s="335"/>
    </row>
    <row r="189" spans="2:3">
      <c r="B189" s="334"/>
      <c r="C189" s="335"/>
    </row>
    <row r="190" spans="2:3">
      <c r="B190" s="334"/>
      <c r="C190" s="335"/>
    </row>
    <row r="191" spans="2:3">
      <c r="B191" s="334"/>
      <c r="C191" s="335"/>
    </row>
    <row r="192" spans="2:3">
      <c r="B192" s="334"/>
      <c r="C192" s="335"/>
    </row>
    <row r="193" spans="2:3">
      <c r="B193" s="334"/>
      <c r="C193" s="335"/>
    </row>
    <row r="194" spans="2:3">
      <c r="B194" s="334"/>
      <c r="C194" s="335"/>
    </row>
    <row r="195" spans="2:3">
      <c r="B195" s="334"/>
      <c r="C195" s="335"/>
    </row>
    <row r="196" spans="2:3">
      <c r="B196" s="334"/>
      <c r="C196" s="335"/>
    </row>
    <row r="197" spans="2:3">
      <c r="B197" s="334"/>
      <c r="C197" s="335"/>
    </row>
    <row r="198" spans="2:3">
      <c r="B198" s="334"/>
      <c r="C198" s="335"/>
    </row>
    <row r="199" spans="2:3">
      <c r="B199" s="334"/>
      <c r="C199" s="335"/>
    </row>
    <row r="200" spans="2:3">
      <c r="B200" s="334"/>
      <c r="C200" s="335"/>
    </row>
    <row r="201" spans="2:3">
      <c r="B201" s="334"/>
      <c r="C201" s="335"/>
    </row>
    <row r="202" spans="2:3">
      <c r="B202" s="334"/>
      <c r="C202" s="335"/>
    </row>
    <row r="203" spans="2:3">
      <c r="B203" s="334"/>
      <c r="C203" s="335"/>
    </row>
    <row r="204" spans="2:3">
      <c r="B204" s="334"/>
      <c r="C204" s="335"/>
    </row>
    <row r="205" spans="2:3">
      <c r="B205" s="334"/>
      <c r="C205" s="335"/>
    </row>
    <row r="206" spans="2:3">
      <c r="B206" s="334"/>
      <c r="C206" s="335"/>
    </row>
    <row r="207" spans="2:3">
      <c r="B207" s="334"/>
      <c r="C207" s="335"/>
    </row>
    <row r="208" spans="2:3">
      <c r="B208" s="334"/>
      <c r="C208" s="335"/>
    </row>
    <row r="209" spans="2:3">
      <c r="B209" s="334"/>
      <c r="C209" s="335"/>
    </row>
    <row r="210" spans="2:3">
      <c r="B210" s="334"/>
      <c r="C210" s="335"/>
    </row>
    <row r="211" spans="2:3">
      <c r="B211" s="334"/>
      <c r="C211" s="335"/>
    </row>
    <row r="212" spans="2:3">
      <c r="B212" s="334"/>
      <c r="C212" s="335"/>
    </row>
    <row r="213" spans="2:3">
      <c r="B213" s="334"/>
      <c r="C213" s="335"/>
    </row>
    <row r="214" spans="2:3">
      <c r="B214" s="334"/>
      <c r="C214" s="335"/>
    </row>
    <row r="215" spans="2:3">
      <c r="B215" s="334"/>
      <c r="C215" s="335"/>
    </row>
    <row r="216" spans="2:3">
      <c r="B216" s="334"/>
      <c r="C216" s="335"/>
    </row>
    <row r="217" spans="2:3">
      <c r="B217" s="334"/>
      <c r="C217" s="335"/>
    </row>
    <row r="218" spans="2:3">
      <c r="B218" s="334"/>
      <c r="C218" s="335"/>
    </row>
    <row r="219" spans="2:3">
      <c r="B219" s="334"/>
      <c r="C219" s="335"/>
    </row>
    <row r="220" spans="2:3">
      <c r="B220" s="334"/>
      <c r="C220" s="335"/>
    </row>
    <row r="221" spans="2:3">
      <c r="B221" s="334"/>
      <c r="C221" s="335"/>
    </row>
    <row r="222" spans="2:3">
      <c r="B222" s="334"/>
      <c r="C222" s="335"/>
    </row>
    <row r="223" spans="2:3">
      <c r="B223" s="334"/>
      <c r="C223" s="335"/>
    </row>
    <row r="224" spans="2:3">
      <c r="B224" s="334"/>
      <c r="C224" s="335"/>
    </row>
    <row r="225" spans="2:3">
      <c r="B225" s="334"/>
      <c r="C225" s="335"/>
    </row>
    <row r="226" spans="2:3">
      <c r="B226" s="334"/>
      <c r="C226" s="335"/>
    </row>
    <row r="227" spans="2:3">
      <c r="B227" s="334"/>
      <c r="C227" s="335"/>
    </row>
    <row r="228" spans="2:3">
      <c r="B228" s="334"/>
      <c r="C228" s="335"/>
    </row>
    <row r="229" spans="2:3">
      <c r="B229" s="334"/>
      <c r="C229" s="335"/>
    </row>
    <row r="230" spans="2:3">
      <c r="B230" s="334"/>
      <c r="C230" s="335"/>
    </row>
    <row r="231" spans="2:3">
      <c r="B231" s="334"/>
      <c r="C231" s="335"/>
    </row>
    <row r="232" spans="2:3">
      <c r="B232" s="334"/>
      <c r="C232" s="335"/>
    </row>
    <row r="233" spans="2:3">
      <c r="B233" s="334"/>
      <c r="C233" s="335"/>
    </row>
    <row r="234" spans="2:3">
      <c r="B234" s="334"/>
      <c r="C234" s="335"/>
    </row>
    <row r="235" spans="2:3">
      <c r="B235" s="334"/>
      <c r="C235" s="335"/>
    </row>
    <row r="236" spans="2:3">
      <c r="B236" s="334"/>
      <c r="C236" s="335"/>
    </row>
    <row r="237" spans="2:3">
      <c r="B237" s="334"/>
      <c r="C237" s="335"/>
    </row>
    <row r="238" spans="2:3">
      <c r="B238" s="334"/>
      <c r="C238" s="335"/>
    </row>
    <row r="239" spans="2:3">
      <c r="B239" s="334"/>
      <c r="C239" s="335"/>
    </row>
    <row r="240" spans="2:3">
      <c r="B240" s="334"/>
      <c r="C240" s="335"/>
    </row>
    <row r="241" spans="2:3">
      <c r="B241" s="334"/>
      <c r="C241" s="335"/>
    </row>
    <row r="242" spans="2:3">
      <c r="B242" s="334"/>
      <c r="C242" s="335"/>
    </row>
    <row r="243" spans="2:3">
      <c r="B243" s="334"/>
      <c r="C243" s="335"/>
    </row>
    <row r="244" spans="2:3">
      <c r="B244" s="334"/>
      <c r="C244" s="335"/>
    </row>
    <row r="245" spans="2:3">
      <c r="B245" s="334"/>
      <c r="C245" s="335"/>
    </row>
    <row r="246" spans="2:3">
      <c r="B246" s="334"/>
      <c r="C246" s="335"/>
    </row>
    <row r="247" spans="2:3">
      <c r="B247" s="334"/>
      <c r="C247" s="335"/>
    </row>
    <row r="248" spans="2:3">
      <c r="B248" s="334"/>
      <c r="C248" s="335"/>
    </row>
    <row r="249" spans="2:3">
      <c r="B249" s="334"/>
      <c r="C249" s="335"/>
    </row>
    <row r="250" spans="2:3">
      <c r="B250" s="334"/>
      <c r="C250" s="335"/>
    </row>
    <row r="251" spans="2:3">
      <c r="B251" s="334"/>
      <c r="C251" s="335"/>
    </row>
    <row r="252" spans="2:3">
      <c r="B252" s="334"/>
      <c r="C252" s="335"/>
    </row>
    <row r="253" spans="2:3">
      <c r="B253" s="334"/>
      <c r="C253" s="335"/>
    </row>
    <row r="254" spans="2:3">
      <c r="B254" s="334"/>
      <c r="C254" s="335"/>
    </row>
    <row r="255" spans="2:3">
      <c r="B255" s="334"/>
      <c r="C255" s="335"/>
    </row>
    <row r="256" spans="2:3">
      <c r="B256" s="334"/>
      <c r="C256" s="335"/>
    </row>
    <row r="257" spans="2:3">
      <c r="B257" s="334"/>
      <c r="C257" s="335"/>
    </row>
    <row r="258" spans="2:3">
      <c r="B258" s="334"/>
      <c r="C258" s="335"/>
    </row>
    <row r="259" spans="2:3">
      <c r="B259" s="334"/>
      <c r="C259" s="335"/>
    </row>
    <row r="260" spans="2:3">
      <c r="B260" s="334"/>
      <c r="C260" s="335"/>
    </row>
    <row r="261" spans="2:3">
      <c r="B261" s="334"/>
      <c r="C261" s="335"/>
    </row>
    <row r="262" spans="2:3">
      <c r="B262" s="334"/>
      <c r="C262" s="335"/>
    </row>
    <row r="263" spans="2:3">
      <c r="B263" s="334"/>
      <c r="C263" s="335"/>
    </row>
    <row r="264" spans="2:3">
      <c r="B264" s="334"/>
      <c r="C264" s="335"/>
    </row>
    <row r="265" spans="2:3">
      <c r="B265" s="334"/>
      <c r="C265" s="335"/>
    </row>
    <row r="266" spans="2:3">
      <c r="B266" s="334"/>
      <c r="C266" s="335"/>
    </row>
    <row r="267" spans="2:3">
      <c r="B267" s="334"/>
      <c r="C267" s="335"/>
    </row>
    <row r="268" spans="2:3">
      <c r="B268" s="334"/>
      <c r="C268" s="335"/>
    </row>
    <row r="269" spans="2:3">
      <c r="B269" s="334"/>
      <c r="C269" s="335"/>
    </row>
    <row r="270" spans="2:3">
      <c r="B270" s="334"/>
      <c r="C270" s="335"/>
    </row>
    <row r="271" spans="2:3">
      <c r="B271" s="334"/>
      <c r="C271" s="335"/>
    </row>
    <row r="272" spans="2:3">
      <c r="B272" s="334"/>
      <c r="C272" s="335"/>
    </row>
    <row r="273" spans="2:3">
      <c r="B273" s="334"/>
      <c r="C273" s="335"/>
    </row>
    <row r="274" spans="2:3">
      <c r="B274" s="334"/>
      <c r="C274" s="335"/>
    </row>
    <row r="275" spans="2:3">
      <c r="B275" s="334"/>
      <c r="C275" s="335"/>
    </row>
    <row r="276" spans="2:3">
      <c r="B276" s="334"/>
      <c r="C276" s="335"/>
    </row>
    <row r="277" spans="2:3">
      <c r="B277" s="334"/>
      <c r="C277" s="335"/>
    </row>
    <row r="278" spans="2:3">
      <c r="B278" s="334"/>
      <c r="C278" s="335"/>
    </row>
    <row r="279" spans="2:3">
      <c r="B279" s="334"/>
      <c r="C279" s="335"/>
    </row>
    <row r="280" spans="2:3">
      <c r="B280" s="334"/>
      <c r="C280" s="335"/>
    </row>
    <row r="281" spans="2:3">
      <c r="B281" s="334"/>
      <c r="C281" s="335"/>
    </row>
    <row r="282" spans="2:3">
      <c r="B282" s="334"/>
      <c r="C282" s="335"/>
    </row>
    <row r="283" spans="2:3">
      <c r="B283" s="334"/>
      <c r="C283" s="335"/>
    </row>
    <row r="284" spans="2:3">
      <c r="B284" s="334"/>
      <c r="C284" s="335"/>
    </row>
    <row r="285" spans="2:3">
      <c r="B285" s="334"/>
      <c r="C285" s="335"/>
    </row>
    <row r="286" spans="2:3">
      <c r="B286" s="334"/>
      <c r="C286" s="335"/>
    </row>
    <row r="287" spans="2:3">
      <c r="B287" s="334"/>
      <c r="C287" s="335"/>
    </row>
    <row r="288" spans="2:3">
      <c r="B288" s="334"/>
      <c r="C288" s="335"/>
    </row>
    <row r="289" spans="2:3">
      <c r="B289" s="334"/>
      <c r="C289" s="335"/>
    </row>
    <row r="290" spans="2:3">
      <c r="B290" s="334"/>
      <c r="C290" s="335"/>
    </row>
    <row r="291" spans="2:3">
      <c r="B291" s="334"/>
      <c r="C291" s="335"/>
    </row>
    <row r="292" spans="2:3">
      <c r="B292" s="334"/>
      <c r="C292" s="335"/>
    </row>
    <row r="293" spans="2:3">
      <c r="B293" s="334"/>
      <c r="C293" s="335"/>
    </row>
    <row r="294" spans="2:3">
      <c r="B294" s="334"/>
      <c r="C294" s="335"/>
    </row>
    <row r="295" spans="2:3">
      <c r="B295" s="334"/>
      <c r="C295" s="335"/>
    </row>
    <row r="296" spans="2:3">
      <c r="B296" s="334"/>
      <c r="C296" s="335"/>
    </row>
    <row r="297" spans="2:3">
      <c r="B297" s="334"/>
      <c r="C297" s="335"/>
    </row>
    <row r="298" spans="2:3">
      <c r="B298" s="334"/>
      <c r="C298" s="335"/>
    </row>
    <row r="299" spans="2:3">
      <c r="B299" s="334"/>
      <c r="C299" s="335"/>
    </row>
    <row r="300" spans="2:3">
      <c r="B300" s="334"/>
      <c r="C300" s="335"/>
    </row>
    <row r="301" spans="2:3">
      <c r="B301" s="334"/>
      <c r="C301" s="335"/>
    </row>
    <row r="302" spans="2:3">
      <c r="B302" s="334"/>
      <c r="C302" s="335"/>
    </row>
    <row r="303" spans="2:3">
      <c r="B303" s="334"/>
      <c r="C303" s="335"/>
    </row>
    <row r="304" spans="2:3">
      <c r="B304" s="334"/>
      <c r="C304" s="335"/>
    </row>
    <row r="305" spans="2:3">
      <c r="B305" s="334"/>
      <c r="C305" s="335"/>
    </row>
    <row r="306" spans="2:3">
      <c r="B306" s="334"/>
      <c r="C306" s="335"/>
    </row>
    <row r="307" spans="2:3">
      <c r="B307" s="334"/>
      <c r="C307" s="335"/>
    </row>
    <row r="308" spans="2:3">
      <c r="B308" s="334"/>
      <c r="C308" s="335"/>
    </row>
    <row r="309" spans="2:3">
      <c r="B309" s="334"/>
      <c r="C309" s="335"/>
    </row>
    <row r="310" spans="2:3">
      <c r="B310" s="334"/>
      <c r="C310" s="335"/>
    </row>
    <row r="311" spans="2:3">
      <c r="B311" s="334"/>
      <c r="C311" s="335"/>
    </row>
    <row r="312" spans="2:3">
      <c r="B312" s="334"/>
      <c r="C312" s="335"/>
    </row>
    <row r="313" spans="2:3">
      <c r="B313" s="334"/>
      <c r="C313" s="335"/>
    </row>
    <row r="314" spans="2:3">
      <c r="B314" s="334"/>
      <c r="C314" s="335"/>
    </row>
    <row r="315" spans="2:3">
      <c r="B315" s="334"/>
      <c r="C315" s="335"/>
    </row>
    <row r="316" spans="2:3">
      <c r="B316" s="334"/>
      <c r="C316" s="335"/>
    </row>
    <row r="317" spans="2:3">
      <c r="B317" s="334"/>
      <c r="C317" s="335"/>
    </row>
    <row r="318" spans="2:3">
      <c r="B318" s="334"/>
      <c r="C318" s="335"/>
    </row>
    <row r="319" spans="2:3">
      <c r="B319" s="334"/>
      <c r="C319" s="335"/>
    </row>
    <row r="320" spans="2:3">
      <c r="B320" s="334"/>
      <c r="C320" s="335"/>
    </row>
    <row r="321" spans="2:3">
      <c r="B321" s="334"/>
      <c r="C321" s="335"/>
    </row>
    <row r="322" spans="2:3">
      <c r="B322" s="334"/>
      <c r="C322" s="335"/>
    </row>
    <row r="323" spans="2:3">
      <c r="B323" s="334"/>
      <c r="C323" s="335"/>
    </row>
    <row r="324" spans="2:3">
      <c r="B324" s="334"/>
      <c r="C324" s="335"/>
    </row>
    <row r="325" spans="2:3">
      <c r="B325" s="334"/>
      <c r="C325" s="335"/>
    </row>
    <row r="326" spans="2:3">
      <c r="B326" s="334"/>
      <c r="C326" s="335"/>
    </row>
    <row r="327" spans="2:3">
      <c r="B327" s="334"/>
      <c r="C327" s="335"/>
    </row>
    <row r="328" spans="2:3">
      <c r="B328" s="334"/>
      <c r="C328" s="335"/>
    </row>
    <row r="329" spans="2:3">
      <c r="B329" s="334"/>
      <c r="C329" s="335"/>
    </row>
    <row r="330" spans="2:3">
      <c r="B330" s="334"/>
      <c r="C330" s="335"/>
    </row>
    <row r="331" spans="2:3">
      <c r="B331" s="334"/>
      <c r="C331" s="335"/>
    </row>
    <row r="332" spans="2:3">
      <c r="B332" s="334"/>
      <c r="C332" s="335"/>
    </row>
    <row r="333" spans="2:3">
      <c r="B333" s="334"/>
      <c r="C333" s="335"/>
    </row>
    <row r="334" spans="2:3">
      <c r="B334" s="334"/>
      <c r="C334" s="335"/>
    </row>
    <row r="335" spans="2:3">
      <c r="B335" s="334"/>
      <c r="C335" s="335"/>
    </row>
    <row r="336" spans="2:3">
      <c r="B336" s="334"/>
      <c r="C336" s="335"/>
    </row>
    <row r="337" spans="2:3">
      <c r="B337" s="334"/>
      <c r="C337" s="335"/>
    </row>
    <row r="338" spans="2:3">
      <c r="B338" s="334"/>
      <c r="C338" s="335"/>
    </row>
    <row r="339" spans="2:3">
      <c r="B339" s="334"/>
      <c r="C339" s="335"/>
    </row>
    <row r="340" spans="2:3">
      <c r="B340" s="334"/>
      <c r="C340" s="335"/>
    </row>
    <row r="341" spans="2:3">
      <c r="B341" s="334"/>
      <c r="C341" s="335"/>
    </row>
    <row r="342" spans="2:3">
      <c r="B342" s="334"/>
      <c r="C342" s="335"/>
    </row>
    <row r="343" spans="2:3">
      <c r="B343" s="334"/>
      <c r="C343" s="335"/>
    </row>
    <row r="344" spans="2:3">
      <c r="B344" s="334"/>
      <c r="C344" s="335"/>
    </row>
    <row r="345" spans="2:3">
      <c r="B345" s="334"/>
      <c r="C345" s="335"/>
    </row>
    <row r="346" spans="2:3">
      <c r="B346" s="334"/>
      <c r="C346" s="335"/>
    </row>
    <row r="347" spans="2:3">
      <c r="B347" s="334"/>
      <c r="C347" s="335"/>
    </row>
    <row r="348" spans="2:3">
      <c r="B348" s="334"/>
      <c r="C348" s="335"/>
    </row>
    <row r="349" spans="2:3">
      <c r="B349" s="334"/>
      <c r="C349" s="335"/>
    </row>
    <row r="350" spans="2:3">
      <c r="B350" s="334"/>
      <c r="C350" s="335"/>
    </row>
    <row r="351" spans="2:3">
      <c r="B351" s="334"/>
      <c r="C351" s="335"/>
    </row>
    <row r="352" spans="2:3">
      <c r="B352" s="334"/>
      <c r="C352" s="335"/>
    </row>
    <row r="353" spans="2:3">
      <c r="B353" s="334"/>
      <c r="C353" s="335"/>
    </row>
    <row r="354" spans="2:3">
      <c r="B354" s="334"/>
      <c r="C354" s="335"/>
    </row>
    <row r="355" spans="2:3">
      <c r="B355" s="334"/>
      <c r="C355" s="335"/>
    </row>
    <row r="356" spans="2:3">
      <c r="B356" s="334"/>
      <c r="C356" s="335"/>
    </row>
    <row r="357" spans="2:3">
      <c r="B357" s="334"/>
      <c r="C357" s="335"/>
    </row>
    <row r="358" spans="2:3">
      <c r="B358" s="334"/>
      <c r="C358" s="335"/>
    </row>
    <row r="359" spans="2:3">
      <c r="B359" s="334"/>
      <c r="C359" s="335"/>
    </row>
    <row r="360" spans="2:3">
      <c r="B360" s="334"/>
      <c r="C360" s="335"/>
    </row>
    <row r="361" spans="2:3">
      <c r="B361" s="334"/>
      <c r="C361" s="335"/>
    </row>
    <row r="362" spans="2:3">
      <c r="B362" s="334"/>
      <c r="C362" s="335"/>
    </row>
    <row r="363" spans="2:3">
      <c r="B363" s="334"/>
      <c r="C363" s="335"/>
    </row>
    <row r="364" spans="2:3">
      <c r="B364" s="334"/>
      <c r="C364" s="335"/>
    </row>
    <row r="365" spans="2:3">
      <c r="B365" s="334"/>
      <c r="C365" s="335"/>
    </row>
    <row r="366" spans="2:3">
      <c r="B366" s="334"/>
      <c r="C366" s="335"/>
    </row>
    <row r="367" spans="2:3">
      <c r="B367" s="334"/>
      <c r="C367" s="335"/>
    </row>
    <row r="368" spans="2:3">
      <c r="B368" s="334"/>
      <c r="C368" s="335"/>
    </row>
    <row r="369" spans="2:3">
      <c r="B369" s="334"/>
      <c r="C369" s="335"/>
    </row>
    <row r="370" spans="2:3">
      <c r="B370" s="334"/>
      <c r="C370" s="335"/>
    </row>
    <row r="371" spans="2:3">
      <c r="B371" s="334"/>
      <c r="C371" s="335"/>
    </row>
    <row r="372" spans="2:3">
      <c r="B372" s="334"/>
      <c r="C372" s="335"/>
    </row>
    <row r="373" spans="2:3">
      <c r="B373" s="334"/>
      <c r="C373" s="335"/>
    </row>
    <row r="374" spans="2:3">
      <c r="B374" s="334"/>
      <c r="C374" s="335"/>
    </row>
    <row r="375" spans="2:3">
      <c r="B375" s="334"/>
      <c r="C375" s="335"/>
    </row>
    <row r="376" spans="2:3">
      <c r="B376" s="334"/>
      <c r="C376" s="335"/>
    </row>
    <row r="377" spans="2:3">
      <c r="B377" s="334"/>
      <c r="C377" s="335"/>
    </row>
    <row r="378" spans="2:3">
      <c r="B378" s="334"/>
      <c r="C378" s="335"/>
    </row>
    <row r="379" spans="2:3">
      <c r="B379" s="334"/>
      <c r="C379" s="335"/>
    </row>
    <row r="380" spans="2:3">
      <c r="B380" s="334"/>
      <c r="C380" s="335"/>
    </row>
    <row r="381" spans="2:3">
      <c r="B381" s="334"/>
      <c r="C381" s="335"/>
    </row>
    <row r="382" spans="2:3">
      <c r="B382" s="334"/>
      <c r="C382" s="335"/>
    </row>
    <row r="383" spans="2:3">
      <c r="B383" s="334"/>
      <c r="C383" s="335"/>
    </row>
    <row r="384" spans="2:3">
      <c r="B384" s="334"/>
      <c r="C384" s="335"/>
    </row>
    <row r="385" spans="2:3">
      <c r="B385" s="334"/>
      <c r="C385" s="335"/>
    </row>
    <row r="386" spans="2:3">
      <c r="B386" s="334"/>
      <c r="C386" s="335"/>
    </row>
    <row r="387" spans="2:3">
      <c r="B387" s="334"/>
      <c r="C387" s="335"/>
    </row>
    <row r="388" spans="2:3">
      <c r="B388" s="334"/>
      <c r="C388" s="335"/>
    </row>
    <row r="389" spans="2:3">
      <c r="B389" s="334"/>
      <c r="C389" s="335"/>
    </row>
    <row r="390" spans="2:3">
      <c r="B390" s="334"/>
      <c r="C390" s="335"/>
    </row>
    <row r="391" spans="2:3">
      <c r="B391" s="334"/>
      <c r="C391" s="335"/>
    </row>
    <row r="392" spans="2:3">
      <c r="B392" s="334"/>
      <c r="C392" s="335"/>
    </row>
    <row r="393" spans="2:3">
      <c r="B393" s="334"/>
      <c r="C393" s="335"/>
    </row>
    <row r="394" spans="2:3">
      <c r="B394" s="334"/>
      <c r="C394" s="335"/>
    </row>
    <row r="395" spans="2:3">
      <c r="B395" s="334"/>
      <c r="C395" s="335"/>
    </row>
    <row r="396" spans="2:3">
      <c r="B396" s="334"/>
      <c r="C396" s="335"/>
    </row>
    <row r="397" spans="2:3">
      <c r="B397" s="334"/>
      <c r="C397" s="335"/>
    </row>
    <row r="398" spans="2:3">
      <c r="B398" s="334"/>
      <c r="C398" s="335"/>
    </row>
    <row r="399" spans="2:3">
      <c r="B399" s="334"/>
      <c r="C399" s="335"/>
    </row>
    <row r="400" spans="2:3">
      <c r="B400" s="334"/>
      <c r="C400" s="335"/>
    </row>
    <row r="401" spans="2:3">
      <c r="B401" s="334"/>
      <c r="C401" s="335"/>
    </row>
    <row r="402" spans="2:3">
      <c r="B402" s="334"/>
      <c r="C402" s="335"/>
    </row>
    <row r="403" spans="2:3">
      <c r="B403" s="334"/>
      <c r="C403" s="335"/>
    </row>
    <row r="404" spans="2:3">
      <c r="B404" s="334"/>
      <c r="C404" s="335"/>
    </row>
    <row r="405" spans="2:3">
      <c r="B405" s="334"/>
      <c r="C405" s="335"/>
    </row>
    <row r="406" spans="2:3">
      <c r="B406" s="334"/>
      <c r="C406" s="335"/>
    </row>
    <row r="407" spans="2:3">
      <c r="B407" s="334"/>
      <c r="C407" s="335"/>
    </row>
    <row r="408" spans="2:3">
      <c r="B408" s="334"/>
      <c r="C408" s="335"/>
    </row>
    <row r="409" spans="2:3">
      <c r="B409" s="334"/>
      <c r="C409" s="335"/>
    </row>
    <row r="410" spans="2:3">
      <c r="B410" s="334"/>
      <c r="C410" s="335"/>
    </row>
    <row r="411" spans="2:3">
      <c r="B411" s="334"/>
      <c r="C411" s="335"/>
    </row>
    <row r="412" spans="2:3">
      <c r="B412" s="334"/>
      <c r="C412" s="335"/>
    </row>
    <row r="413" spans="2:3">
      <c r="B413" s="334"/>
      <c r="C413" s="335"/>
    </row>
    <row r="414" spans="2:3">
      <c r="B414" s="334"/>
      <c r="C414" s="335"/>
    </row>
    <row r="415" spans="2:3">
      <c r="B415" s="334"/>
      <c r="C415" s="335"/>
    </row>
    <row r="416" spans="2:3">
      <c r="B416" s="334"/>
      <c r="C416" s="335"/>
    </row>
    <row r="417" spans="2:3">
      <c r="B417" s="334"/>
      <c r="C417" s="335"/>
    </row>
    <row r="418" spans="2:3">
      <c r="B418" s="334"/>
      <c r="C418" s="335"/>
    </row>
    <row r="419" spans="2:3">
      <c r="B419" s="334"/>
      <c r="C419" s="335"/>
    </row>
    <row r="420" spans="2:3">
      <c r="B420" s="334"/>
      <c r="C420" s="335"/>
    </row>
    <row r="421" spans="2:3">
      <c r="B421" s="334"/>
      <c r="C421" s="335"/>
    </row>
    <row r="422" spans="2:3">
      <c r="B422" s="334"/>
      <c r="C422" s="335"/>
    </row>
    <row r="423" spans="2:3">
      <c r="B423" s="334"/>
      <c r="C423" s="335"/>
    </row>
    <row r="424" spans="2:3">
      <c r="B424" s="334"/>
      <c r="C424" s="335"/>
    </row>
    <row r="425" spans="2:3">
      <c r="B425" s="334"/>
      <c r="C425" s="335"/>
    </row>
    <row r="426" spans="2:3">
      <c r="B426" s="334"/>
      <c r="C426" s="335"/>
    </row>
    <row r="427" spans="2:3">
      <c r="B427" s="334"/>
      <c r="C427" s="335"/>
    </row>
    <row r="428" spans="2:3">
      <c r="B428" s="334"/>
      <c r="C428" s="335"/>
    </row>
    <row r="429" spans="2:3">
      <c r="B429" s="334"/>
      <c r="C429" s="335"/>
    </row>
    <row r="430" spans="2:3">
      <c r="B430" s="334"/>
      <c r="C430" s="335"/>
    </row>
    <row r="431" spans="2:3">
      <c r="B431" s="334"/>
      <c r="C431" s="335"/>
    </row>
    <row r="432" spans="2:3">
      <c r="B432" s="334"/>
      <c r="C432" s="335"/>
    </row>
    <row r="433" spans="2:3">
      <c r="B433" s="334"/>
      <c r="C433" s="335"/>
    </row>
    <row r="434" spans="2:3">
      <c r="B434" s="334"/>
      <c r="C434" s="335"/>
    </row>
    <row r="435" spans="2:3">
      <c r="B435" s="334"/>
      <c r="C435" s="335"/>
    </row>
    <row r="436" spans="2:3">
      <c r="B436" s="334"/>
      <c r="C436" s="335"/>
    </row>
    <row r="437" spans="2:3">
      <c r="B437" s="334"/>
      <c r="C437" s="335"/>
    </row>
    <row r="438" spans="2:3">
      <c r="B438" s="334"/>
      <c r="C438" s="335"/>
    </row>
    <row r="439" spans="2:3">
      <c r="B439" s="334"/>
      <c r="C439" s="335"/>
    </row>
    <row r="440" spans="2:3">
      <c r="B440" s="334"/>
      <c r="C440" s="335"/>
    </row>
    <row r="441" spans="2:3">
      <c r="B441" s="334"/>
      <c r="C441" s="335"/>
    </row>
    <row r="442" spans="2:3">
      <c r="B442" s="334"/>
      <c r="C442" s="335"/>
    </row>
    <row r="443" spans="2:3">
      <c r="B443" s="334"/>
      <c r="C443" s="335"/>
    </row>
    <row r="444" spans="2:3">
      <c r="B444" s="334"/>
      <c r="C444" s="335"/>
    </row>
    <row r="445" spans="2:3">
      <c r="B445" s="334"/>
      <c r="C445" s="335"/>
    </row>
    <row r="446" spans="2:3">
      <c r="B446" s="334"/>
      <c r="C446" s="335"/>
    </row>
    <row r="447" spans="2:3">
      <c r="B447" s="334"/>
      <c r="C447" s="335"/>
    </row>
    <row r="448" spans="2:3">
      <c r="B448" s="334"/>
      <c r="C448" s="335"/>
    </row>
    <row r="449" spans="2:3">
      <c r="B449" s="334"/>
      <c r="C449" s="335"/>
    </row>
    <row r="450" spans="2:3">
      <c r="B450" s="334"/>
      <c r="C450" s="335"/>
    </row>
    <row r="451" spans="2:3">
      <c r="B451" s="334"/>
      <c r="C451" s="335"/>
    </row>
    <row r="452" spans="2:3">
      <c r="B452" s="334"/>
      <c r="C452" s="335"/>
    </row>
    <row r="453" spans="2:3">
      <c r="B453" s="334"/>
      <c r="C453" s="335"/>
    </row>
    <row r="454" spans="2:3">
      <c r="B454" s="334"/>
      <c r="C454" s="335"/>
    </row>
    <row r="455" spans="2:3">
      <c r="B455" s="334"/>
      <c r="C455" s="335"/>
    </row>
    <row r="456" spans="2:3">
      <c r="B456" s="334"/>
      <c r="C456" s="335"/>
    </row>
    <row r="457" spans="2:3">
      <c r="B457" s="334"/>
      <c r="C457" s="335"/>
    </row>
    <row r="458" spans="2:3">
      <c r="B458" s="334"/>
      <c r="C458" s="335"/>
    </row>
    <row r="459" spans="2:3">
      <c r="B459" s="334"/>
      <c r="C459" s="335"/>
    </row>
    <row r="460" spans="2:3">
      <c r="B460" s="334"/>
      <c r="C460" s="335"/>
    </row>
    <row r="461" spans="2:3">
      <c r="B461" s="334"/>
      <c r="C461" s="335"/>
    </row>
    <row r="462" spans="2:3">
      <c r="B462" s="334"/>
      <c r="C462" s="335"/>
    </row>
    <row r="463" spans="2:3">
      <c r="B463" s="334"/>
      <c r="C463" s="335"/>
    </row>
    <row r="464" spans="2:3">
      <c r="B464" s="334"/>
      <c r="C464" s="335"/>
    </row>
    <row r="465" spans="2:3">
      <c r="B465" s="334"/>
      <c r="C465" s="335"/>
    </row>
    <row r="466" spans="2:3">
      <c r="B466" s="334"/>
      <c r="C466" s="335"/>
    </row>
    <row r="467" spans="2:3">
      <c r="B467" s="334"/>
      <c r="C467" s="335"/>
    </row>
    <row r="468" spans="2:3">
      <c r="B468" s="334"/>
      <c r="C468" s="335"/>
    </row>
    <row r="469" spans="2:3">
      <c r="B469" s="334"/>
      <c r="C469" s="335"/>
    </row>
    <row r="470" spans="2:3">
      <c r="B470" s="334"/>
      <c r="C470" s="335"/>
    </row>
    <row r="471" spans="2:3">
      <c r="B471" s="334"/>
      <c r="C471" s="335"/>
    </row>
    <row r="472" spans="2:3">
      <c r="B472" s="334"/>
      <c r="C472" s="335"/>
    </row>
    <row r="473" spans="2:3">
      <c r="B473" s="334"/>
      <c r="C473" s="335"/>
    </row>
    <row r="474" spans="2:3">
      <c r="B474" s="334"/>
      <c r="C474" s="335"/>
    </row>
    <row r="475" spans="2:3">
      <c r="B475" s="334"/>
      <c r="C475" s="335"/>
    </row>
    <row r="476" spans="2:3">
      <c r="B476" s="334"/>
      <c r="C476" s="335"/>
    </row>
    <row r="477" spans="2:3">
      <c r="B477" s="334"/>
      <c r="C477" s="335"/>
    </row>
    <row r="478" spans="2:3">
      <c r="B478" s="334"/>
      <c r="C478" s="335"/>
    </row>
    <row r="479" spans="2:3">
      <c r="B479" s="334"/>
      <c r="C479" s="335"/>
    </row>
    <row r="480" spans="2:3">
      <c r="B480" s="334"/>
      <c r="C480" s="335"/>
    </row>
    <row r="481" spans="2:3">
      <c r="B481" s="334"/>
      <c r="C481" s="335"/>
    </row>
    <row r="482" spans="2:3">
      <c r="B482" s="334"/>
      <c r="C482" s="335"/>
    </row>
    <row r="483" spans="2:3">
      <c r="B483" s="334"/>
      <c r="C483" s="335"/>
    </row>
    <row r="484" spans="2:3">
      <c r="B484" s="334"/>
      <c r="C484" s="335"/>
    </row>
    <row r="485" spans="2:3">
      <c r="B485" s="334"/>
      <c r="C485" s="335"/>
    </row>
    <row r="486" spans="2:3">
      <c r="B486" s="334"/>
      <c r="C486" s="335"/>
    </row>
    <row r="487" spans="2:3">
      <c r="B487" s="334"/>
      <c r="C487" s="335"/>
    </row>
    <row r="488" spans="2:3">
      <c r="B488" s="334"/>
      <c r="C488" s="335"/>
    </row>
    <row r="489" spans="2:3">
      <c r="B489" s="334"/>
      <c r="C489" s="335"/>
    </row>
    <row r="490" spans="2:3">
      <c r="B490" s="334"/>
      <c r="C490" s="335"/>
    </row>
    <row r="491" spans="2:3">
      <c r="B491" s="334"/>
      <c r="C491" s="335"/>
    </row>
    <row r="492" spans="2:3">
      <c r="B492" s="334"/>
      <c r="C492" s="335"/>
    </row>
    <row r="493" spans="2:3">
      <c r="B493" s="334"/>
      <c r="C493" s="335"/>
    </row>
    <row r="494" spans="2:3">
      <c r="B494" s="334"/>
      <c r="C494" s="335"/>
    </row>
    <row r="495" spans="2:3">
      <c r="B495" s="334"/>
      <c r="C495" s="335"/>
    </row>
    <row r="496" spans="2:3">
      <c r="B496" s="334"/>
      <c r="C496" s="335"/>
    </row>
    <row r="497" spans="2:3">
      <c r="B497" s="334"/>
      <c r="C497" s="335"/>
    </row>
    <row r="498" spans="2:3">
      <c r="B498" s="334"/>
      <c r="C498" s="335"/>
    </row>
    <row r="499" spans="2:3">
      <c r="B499" s="334"/>
      <c r="C499" s="335"/>
    </row>
    <row r="500" spans="2:3">
      <c r="B500" s="334"/>
      <c r="C500" s="335"/>
    </row>
    <row r="501" spans="2:3">
      <c r="B501" s="334"/>
      <c r="C501" s="335"/>
    </row>
    <row r="502" spans="2:3">
      <c r="B502" s="334"/>
      <c r="C502" s="335"/>
    </row>
    <row r="503" spans="2:3">
      <c r="B503" s="334"/>
      <c r="C503" s="335"/>
    </row>
    <row r="504" spans="2:3">
      <c r="B504" s="334"/>
      <c r="C504" s="335"/>
    </row>
    <row r="505" spans="2:3">
      <c r="B505" s="334"/>
      <c r="C505" s="335"/>
    </row>
    <row r="506" spans="2:3">
      <c r="B506" s="334"/>
      <c r="C506" s="335"/>
    </row>
    <row r="507" spans="2:3">
      <c r="B507" s="334"/>
      <c r="C507" s="335"/>
    </row>
    <row r="508" spans="2:3">
      <c r="B508" s="334"/>
      <c r="C508" s="335"/>
    </row>
    <row r="509" spans="2:3">
      <c r="B509" s="334"/>
      <c r="C509" s="335"/>
    </row>
    <row r="510" spans="2:3">
      <c r="B510" s="334"/>
      <c r="C510" s="335"/>
    </row>
    <row r="511" spans="2:3">
      <c r="B511" s="334"/>
      <c r="C511" s="335"/>
    </row>
    <row r="512" spans="2:3">
      <c r="B512" s="334"/>
      <c r="C512" s="335"/>
    </row>
    <row r="513" spans="2:3">
      <c r="B513" s="334"/>
      <c r="C513" s="335"/>
    </row>
    <row r="514" spans="2:3">
      <c r="B514" s="334"/>
      <c r="C514" s="335"/>
    </row>
    <row r="515" spans="2:3">
      <c r="B515" s="334"/>
      <c r="C515" s="335"/>
    </row>
    <row r="516" spans="2:3">
      <c r="B516" s="334"/>
      <c r="C516" s="335"/>
    </row>
    <row r="517" spans="2:3">
      <c r="B517" s="334"/>
      <c r="C517" s="335"/>
    </row>
    <row r="518" spans="2:3">
      <c r="B518" s="334"/>
      <c r="C518" s="335"/>
    </row>
    <row r="519" spans="2:3">
      <c r="B519" s="334"/>
      <c r="C519" s="335"/>
    </row>
    <row r="520" spans="2:3">
      <c r="B520" s="334"/>
      <c r="C520" s="335"/>
    </row>
    <row r="521" spans="2:3">
      <c r="B521" s="334"/>
      <c r="C521" s="335"/>
    </row>
    <row r="522" spans="2:3">
      <c r="B522" s="334"/>
      <c r="C522" s="335"/>
    </row>
    <row r="523" spans="2:3">
      <c r="B523" s="334"/>
      <c r="C523" s="335"/>
    </row>
    <row r="524" spans="2:3">
      <c r="B524" s="334"/>
      <c r="C524" s="335"/>
    </row>
    <row r="525" spans="2:3">
      <c r="B525" s="334"/>
      <c r="C525" s="335"/>
    </row>
    <row r="526" spans="2:3">
      <c r="B526" s="334"/>
      <c r="C526" s="335"/>
    </row>
    <row r="527" spans="2:3">
      <c r="B527" s="334"/>
      <c r="C527" s="335"/>
    </row>
    <row r="528" spans="2:3">
      <c r="B528" s="334"/>
      <c r="C528" s="335"/>
    </row>
    <row r="529" spans="2:3">
      <c r="B529" s="334"/>
      <c r="C529" s="335"/>
    </row>
    <row r="530" spans="2:3">
      <c r="B530" s="334"/>
      <c r="C530" s="335"/>
    </row>
    <row r="531" spans="2:3">
      <c r="B531" s="334"/>
      <c r="C531" s="335"/>
    </row>
    <row r="532" spans="2:3">
      <c r="B532" s="334"/>
      <c r="C532" s="335"/>
    </row>
    <row r="533" spans="2:3">
      <c r="B533" s="334"/>
      <c r="C533" s="335"/>
    </row>
    <row r="534" spans="2:3">
      <c r="B534" s="334"/>
      <c r="C534" s="335"/>
    </row>
    <row r="535" spans="2:3">
      <c r="B535" s="334"/>
      <c r="C535" s="335"/>
    </row>
    <row r="536" spans="2:3">
      <c r="B536" s="334"/>
      <c r="C536" s="335"/>
    </row>
    <row r="537" spans="2:3">
      <c r="B537" s="334"/>
      <c r="C537" s="335"/>
    </row>
    <row r="538" spans="2:3">
      <c r="B538" s="334"/>
      <c r="C538" s="335"/>
    </row>
    <row r="539" spans="2:3">
      <c r="B539" s="334"/>
      <c r="C539" s="335"/>
    </row>
    <row r="540" spans="2:3">
      <c r="B540" s="334"/>
      <c r="C540" s="335"/>
    </row>
    <row r="541" spans="2:3">
      <c r="B541" s="334"/>
      <c r="C541" s="335"/>
    </row>
    <row r="542" spans="2:3">
      <c r="B542" s="334"/>
      <c r="C542" s="335"/>
    </row>
    <row r="543" spans="2:3">
      <c r="B543" s="334"/>
      <c r="C543" s="335"/>
    </row>
    <row r="544" spans="2:3">
      <c r="B544" s="334"/>
      <c r="C544" s="335"/>
    </row>
    <row r="545" spans="2:3">
      <c r="B545" s="334"/>
      <c r="C545" s="335"/>
    </row>
    <row r="546" spans="2:3">
      <c r="B546" s="334"/>
      <c r="C546" s="335"/>
    </row>
    <row r="547" spans="2:3">
      <c r="B547" s="334"/>
      <c r="C547" s="335"/>
    </row>
    <row r="548" spans="2:3">
      <c r="B548" s="334"/>
      <c r="C548" s="335"/>
    </row>
    <row r="549" spans="2:3">
      <c r="B549" s="334"/>
      <c r="C549" s="335"/>
    </row>
    <row r="550" spans="2:3">
      <c r="B550" s="334"/>
      <c r="C550" s="335"/>
    </row>
    <row r="551" spans="2:3">
      <c r="B551" s="334"/>
      <c r="C551" s="335"/>
    </row>
    <row r="552" spans="2:3">
      <c r="B552" s="334"/>
      <c r="C552" s="335"/>
    </row>
    <row r="553" spans="2:3">
      <c r="B553" s="334"/>
      <c r="C553" s="335"/>
    </row>
    <row r="554" spans="2:3">
      <c r="B554" s="334"/>
      <c r="C554" s="335"/>
    </row>
    <row r="555" spans="2:3">
      <c r="B555" s="334"/>
      <c r="C555" s="335"/>
    </row>
    <row r="556" spans="2:3">
      <c r="B556" s="334"/>
      <c r="C556" s="335"/>
    </row>
    <row r="557" spans="2:3">
      <c r="B557" s="334"/>
      <c r="C557" s="335"/>
    </row>
    <row r="558" spans="2:3">
      <c r="B558" s="334"/>
      <c r="C558" s="335"/>
    </row>
    <row r="559" spans="2:3">
      <c r="B559" s="334"/>
      <c r="C559" s="335"/>
    </row>
    <row r="560" spans="2:3">
      <c r="B560" s="334"/>
      <c r="C560" s="335"/>
    </row>
    <row r="561" spans="2:3">
      <c r="B561" s="334"/>
      <c r="C561" s="335"/>
    </row>
    <row r="562" spans="2:3">
      <c r="B562" s="334"/>
      <c r="C562" s="335"/>
    </row>
    <row r="563" spans="2:3">
      <c r="B563" s="334"/>
      <c r="C563" s="335"/>
    </row>
    <row r="564" spans="2:3">
      <c r="B564" s="334"/>
      <c r="C564" s="335"/>
    </row>
    <row r="565" spans="2:3">
      <c r="B565" s="334"/>
      <c r="C565" s="335"/>
    </row>
    <row r="566" spans="2:3">
      <c r="B566" s="334"/>
      <c r="C566" s="335"/>
    </row>
    <row r="567" spans="2:3">
      <c r="B567" s="334"/>
      <c r="C567" s="335"/>
    </row>
    <row r="568" spans="2:3">
      <c r="B568" s="334"/>
      <c r="C568" s="335"/>
    </row>
    <row r="569" spans="2:3">
      <c r="B569" s="334"/>
      <c r="C569" s="335"/>
    </row>
    <row r="570" spans="2:3">
      <c r="B570" s="334"/>
      <c r="C570" s="335"/>
    </row>
    <row r="571" spans="2:3">
      <c r="B571" s="334"/>
      <c r="C571" s="335"/>
    </row>
    <row r="572" spans="2:3">
      <c r="B572" s="334"/>
      <c r="C572" s="335"/>
    </row>
    <row r="573" spans="2:3">
      <c r="B573" s="334"/>
      <c r="C573" s="335"/>
    </row>
    <row r="574" spans="2:3">
      <c r="B574" s="334"/>
      <c r="C574" s="335"/>
    </row>
    <row r="575" spans="2:3">
      <c r="B575" s="334"/>
      <c r="C575" s="335"/>
    </row>
    <row r="576" spans="2:3">
      <c r="B576" s="334"/>
      <c r="C576" s="335"/>
    </row>
    <row r="577" spans="2:3">
      <c r="B577" s="334"/>
      <c r="C577" s="335"/>
    </row>
    <row r="578" spans="2:3">
      <c r="B578" s="334"/>
      <c r="C578" s="335"/>
    </row>
    <row r="579" spans="2:3">
      <c r="B579" s="334"/>
      <c r="C579" s="335"/>
    </row>
    <row r="580" spans="2:3">
      <c r="B580" s="334"/>
      <c r="C580" s="335"/>
    </row>
    <row r="581" spans="2:3">
      <c r="B581" s="334"/>
      <c r="C581" s="335"/>
    </row>
    <row r="582" spans="2:3">
      <c r="B582" s="334"/>
      <c r="C582" s="335"/>
    </row>
    <row r="583" spans="2:3">
      <c r="B583" s="334"/>
      <c r="C583" s="335"/>
    </row>
    <row r="584" spans="2:3">
      <c r="B584" s="334"/>
      <c r="C584" s="335"/>
    </row>
    <row r="585" spans="2:3">
      <c r="B585" s="334"/>
      <c r="C585" s="335"/>
    </row>
    <row r="586" spans="2:3">
      <c r="B586" s="334"/>
      <c r="C586" s="335"/>
    </row>
    <row r="587" spans="2:3">
      <c r="B587" s="334"/>
      <c r="C587" s="335"/>
    </row>
    <row r="588" spans="2:3">
      <c r="B588" s="334"/>
      <c r="C588" s="335"/>
    </row>
    <row r="589" spans="2:3">
      <c r="B589" s="334"/>
      <c r="C589" s="335"/>
    </row>
    <row r="590" spans="2:3">
      <c r="B590" s="334"/>
      <c r="C590" s="335"/>
    </row>
    <row r="591" spans="2:3">
      <c r="B591" s="334"/>
      <c r="C591" s="335"/>
    </row>
    <row r="592" spans="2:3">
      <c r="B592" s="334"/>
      <c r="C592" s="335"/>
    </row>
    <row r="593" spans="2:3">
      <c r="B593" s="334"/>
      <c r="C593" s="335"/>
    </row>
    <row r="594" spans="2:3">
      <c r="B594" s="334"/>
      <c r="C594" s="335"/>
    </row>
    <row r="595" spans="2:3">
      <c r="B595" s="334"/>
      <c r="C595" s="335"/>
    </row>
    <row r="596" spans="2:3">
      <c r="B596" s="334"/>
      <c r="C596" s="335"/>
    </row>
    <row r="597" spans="2:3">
      <c r="B597" s="334"/>
      <c r="C597" s="335"/>
    </row>
    <row r="598" spans="2:3">
      <c r="B598" s="334"/>
      <c r="C598" s="335"/>
    </row>
    <row r="599" spans="2:3">
      <c r="B599" s="334"/>
      <c r="C599" s="335"/>
    </row>
    <row r="600" spans="2:3">
      <c r="B600" s="334"/>
      <c r="C600" s="335"/>
    </row>
    <row r="601" spans="2:3">
      <c r="B601" s="334"/>
      <c r="C601" s="335"/>
    </row>
    <row r="602" spans="2:3">
      <c r="B602" s="334"/>
      <c r="C602" s="335"/>
    </row>
    <row r="603" spans="2:3">
      <c r="B603" s="334"/>
      <c r="C603" s="335"/>
    </row>
    <row r="604" spans="2:3">
      <c r="B604" s="334"/>
      <c r="C604" s="335"/>
    </row>
    <row r="605" spans="2:3">
      <c r="B605" s="334"/>
      <c r="C605" s="335"/>
    </row>
    <row r="606" spans="2:3">
      <c r="B606" s="334"/>
      <c r="C606" s="335"/>
    </row>
    <row r="607" spans="2:3">
      <c r="B607" s="334"/>
      <c r="C607" s="335"/>
    </row>
    <row r="608" spans="2:3">
      <c r="B608" s="334"/>
      <c r="C608" s="335"/>
    </row>
    <row r="609" spans="2:3">
      <c r="B609" s="334"/>
      <c r="C609" s="335"/>
    </row>
    <row r="610" spans="2:3">
      <c r="B610" s="334"/>
      <c r="C610" s="335"/>
    </row>
    <row r="611" spans="2:3">
      <c r="B611" s="334"/>
      <c r="C611" s="335"/>
    </row>
    <row r="612" spans="2:3">
      <c r="B612" s="334"/>
      <c r="C612" s="335"/>
    </row>
    <row r="613" spans="2:3">
      <c r="B613" s="334"/>
      <c r="C613" s="335"/>
    </row>
    <row r="614" spans="2:3">
      <c r="B614" s="334"/>
      <c r="C614" s="335"/>
    </row>
    <row r="615" spans="2:3">
      <c r="B615" s="334"/>
      <c r="C615" s="335"/>
    </row>
    <row r="616" spans="2:3">
      <c r="B616" s="334"/>
      <c r="C616" s="335"/>
    </row>
    <row r="617" spans="2:3">
      <c r="B617" s="334"/>
      <c r="C617" s="335"/>
    </row>
    <row r="618" spans="2:3">
      <c r="B618" s="334"/>
      <c r="C618" s="335"/>
    </row>
    <row r="619" spans="2:3">
      <c r="B619" s="334"/>
      <c r="C619" s="335"/>
    </row>
    <row r="620" spans="2:3">
      <c r="B620" s="334"/>
      <c r="C620" s="335"/>
    </row>
    <row r="621" spans="2:3">
      <c r="B621" s="334"/>
      <c r="C621" s="335"/>
    </row>
    <row r="622" spans="2:3">
      <c r="B622" s="334"/>
      <c r="C622" s="335"/>
    </row>
    <row r="623" spans="2:3">
      <c r="B623" s="334"/>
      <c r="C623" s="335"/>
    </row>
    <row r="624" spans="2:3">
      <c r="B624" s="334"/>
      <c r="C624" s="335"/>
    </row>
    <row r="625" spans="2:3">
      <c r="B625" s="334"/>
      <c r="C625" s="335"/>
    </row>
    <row r="626" spans="2:3">
      <c r="B626" s="334"/>
      <c r="C626" s="335"/>
    </row>
    <row r="627" spans="2:3">
      <c r="B627" s="334"/>
      <c r="C627" s="335"/>
    </row>
    <row r="628" spans="2:3">
      <c r="B628" s="334"/>
      <c r="C628" s="335"/>
    </row>
    <row r="629" spans="2:3">
      <c r="B629" s="334"/>
      <c r="C629" s="335"/>
    </row>
    <row r="630" spans="2:3">
      <c r="B630" s="334"/>
      <c r="C630" s="335"/>
    </row>
    <row r="631" spans="2:3">
      <c r="B631" s="334"/>
      <c r="C631" s="335"/>
    </row>
    <row r="632" spans="2:3">
      <c r="B632" s="334"/>
      <c r="C632" s="335"/>
    </row>
    <row r="633" spans="2:3">
      <c r="B633" s="334"/>
      <c r="C633" s="335"/>
    </row>
    <row r="634" spans="2:3">
      <c r="B634" s="334"/>
      <c r="C634" s="335"/>
    </row>
    <row r="635" spans="2:3">
      <c r="B635" s="334"/>
      <c r="C635" s="335"/>
    </row>
    <row r="636" spans="2:3">
      <c r="B636" s="334"/>
      <c r="C636" s="335"/>
    </row>
    <row r="637" spans="2:3">
      <c r="B637" s="334"/>
      <c r="C637" s="335"/>
    </row>
    <row r="638" spans="2:3">
      <c r="B638" s="334"/>
      <c r="C638" s="335"/>
    </row>
    <row r="639" spans="2:3">
      <c r="B639" s="334"/>
      <c r="C639" s="335"/>
    </row>
    <row r="640" spans="2:3">
      <c r="B640" s="334"/>
      <c r="C640" s="335"/>
    </row>
    <row r="641" spans="2:3">
      <c r="B641" s="334"/>
      <c r="C641" s="335"/>
    </row>
    <row r="642" spans="2:3">
      <c r="B642" s="334"/>
      <c r="C642" s="335"/>
    </row>
    <row r="643" spans="2:3">
      <c r="B643" s="334"/>
      <c r="C643" s="335"/>
    </row>
    <row r="644" spans="2:3">
      <c r="B644" s="334"/>
      <c r="C644" s="335"/>
    </row>
    <row r="645" spans="2:3">
      <c r="B645" s="334"/>
      <c r="C645" s="335"/>
    </row>
    <row r="646" spans="2:3">
      <c r="B646" s="334"/>
      <c r="C646" s="335"/>
    </row>
    <row r="647" spans="2:3">
      <c r="B647" s="334"/>
      <c r="C647" s="335"/>
    </row>
    <row r="648" spans="2:3">
      <c r="B648" s="334"/>
      <c r="C648" s="335"/>
    </row>
    <row r="649" spans="2:3">
      <c r="B649" s="334"/>
      <c r="C649" s="335"/>
    </row>
    <row r="650" spans="2:3">
      <c r="B650" s="334"/>
      <c r="C650" s="335"/>
    </row>
    <row r="651" spans="2:3">
      <c r="B651" s="334"/>
      <c r="C651" s="335"/>
    </row>
    <row r="652" spans="2:3">
      <c r="B652" s="334"/>
      <c r="C652" s="335"/>
    </row>
    <row r="653" spans="2:3">
      <c r="B653" s="334"/>
      <c r="C653" s="335"/>
    </row>
    <row r="654" spans="2:3">
      <c r="B654" s="334"/>
      <c r="C654" s="335"/>
    </row>
    <row r="655" spans="2:3">
      <c r="B655" s="334"/>
      <c r="C655" s="335"/>
    </row>
    <row r="656" spans="2:3">
      <c r="B656" s="334"/>
      <c r="C656" s="335"/>
    </row>
    <row r="657" spans="2:3">
      <c r="B657" s="334"/>
      <c r="C657" s="335"/>
    </row>
    <row r="658" spans="2:3">
      <c r="B658" s="334"/>
      <c r="C658" s="335"/>
    </row>
    <row r="659" spans="2:3">
      <c r="B659" s="334"/>
      <c r="C659" s="335"/>
    </row>
    <row r="660" spans="2:3">
      <c r="B660" s="334"/>
      <c r="C660" s="335"/>
    </row>
    <row r="661" spans="2:3">
      <c r="B661" s="334"/>
      <c r="C661" s="335"/>
    </row>
    <row r="662" spans="2:3">
      <c r="B662" s="334"/>
      <c r="C662" s="335"/>
    </row>
    <row r="663" spans="2:3">
      <c r="B663" s="334"/>
      <c r="C663" s="335"/>
    </row>
    <row r="664" spans="2:3">
      <c r="B664" s="334"/>
      <c r="C664" s="335"/>
    </row>
    <row r="665" spans="2:3">
      <c r="B665" s="334"/>
      <c r="C665" s="335"/>
    </row>
    <row r="666" spans="2:3">
      <c r="B666" s="334"/>
      <c r="C666" s="335"/>
    </row>
    <row r="667" spans="2:3">
      <c r="B667" s="334"/>
      <c r="C667" s="335"/>
    </row>
    <row r="668" spans="2:3">
      <c r="B668" s="334"/>
      <c r="C668" s="335"/>
    </row>
    <row r="669" spans="2:3">
      <c r="B669" s="334"/>
      <c r="C669" s="335"/>
    </row>
    <row r="670" spans="2:3">
      <c r="B670" s="334"/>
      <c r="C670" s="335"/>
    </row>
    <row r="671" spans="2:3">
      <c r="B671" s="334"/>
      <c r="C671" s="335"/>
    </row>
    <row r="672" spans="2:3">
      <c r="B672" s="334"/>
      <c r="C672" s="335"/>
    </row>
    <row r="673" spans="2:3">
      <c r="B673" s="334"/>
      <c r="C673" s="335"/>
    </row>
    <row r="674" spans="2:3">
      <c r="B674" s="334"/>
      <c r="C674" s="335"/>
    </row>
    <row r="675" spans="2:3">
      <c r="B675" s="334"/>
      <c r="C675" s="335"/>
    </row>
    <row r="676" spans="2:3">
      <c r="B676" s="334"/>
      <c r="C676" s="335"/>
    </row>
    <row r="677" spans="2:3">
      <c r="B677" s="334"/>
      <c r="C677" s="335"/>
    </row>
    <row r="678" spans="2:3">
      <c r="B678" s="334"/>
      <c r="C678" s="335"/>
    </row>
    <row r="679" spans="2:3">
      <c r="B679" s="334"/>
      <c r="C679" s="335"/>
    </row>
    <row r="680" spans="2:3">
      <c r="B680" s="334"/>
      <c r="C680" s="335"/>
    </row>
    <row r="681" spans="2:3">
      <c r="B681" s="334"/>
      <c r="C681" s="335"/>
    </row>
    <row r="682" spans="2:3">
      <c r="B682" s="334"/>
      <c r="C682" s="335"/>
    </row>
    <row r="683" spans="2:3">
      <c r="B683" s="334"/>
      <c r="C683" s="335"/>
    </row>
    <row r="684" spans="2:3">
      <c r="B684" s="334"/>
      <c r="C684" s="335"/>
    </row>
    <row r="685" spans="2:3">
      <c r="B685" s="334"/>
      <c r="C685" s="335"/>
    </row>
    <row r="686" spans="2:3">
      <c r="B686" s="334"/>
      <c r="C686" s="335"/>
    </row>
    <row r="687" spans="2:3">
      <c r="B687" s="334"/>
      <c r="C687" s="335"/>
    </row>
    <row r="688" spans="2:3">
      <c r="B688" s="334"/>
      <c r="C688" s="335"/>
    </row>
    <row r="689" spans="2:3">
      <c r="B689" s="334"/>
      <c r="C689" s="335"/>
    </row>
    <row r="690" spans="2:3">
      <c r="B690" s="334"/>
      <c r="C690" s="335"/>
    </row>
    <row r="691" spans="2:3">
      <c r="B691" s="334"/>
      <c r="C691" s="335"/>
    </row>
    <row r="692" spans="2:3">
      <c r="B692" s="334"/>
      <c r="C692" s="335"/>
    </row>
    <row r="693" spans="2:3">
      <c r="B693" s="334"/>
      <c r="C693" s="335"/>
    </row>
    <row r="694" spans="2:3">
      <c r="B694" s="334"/>
      <c r="C694" s="335"/>
    </row>
    <row r="695" spans="2:3">
      <c r="B695" s="334"/>
      <c r="C695" s="335"/>
    </row>
    <row r="696" spans="2:3">
      <c r="B696" s="334"/>
      <c r="C696" s="335"/>
    </row>
    <row r="697" spans="2:3">
      <c r="B697" s="334"/>
      <c r="C697" s="335"/>
    </row>
    <row r="698" spans="2:3">
      <c r="B698" s="334"/>
      <c r="C698" s="335"/>
    </row>
    <row r="699" spans="2:3">
      <c r="B699" s="334"/>
      <c r="C699" s="335"/>
    </row>
    <row r="700" spans="2:3">
      <c r="B700" s="334"/>
      <c r="C700" s="335"/>
    </row>
    <row r="701" spans="2:3">
      <c r="B701" s="334"/>
      <c r="C701" s="335"/>
    </row>
    <row r="702" spans="2:3">
      <c r="B702" s="334"/>
      <c r="C702" s="335"/>
    </row>
    <row r="703" spans="2:3">
      <c r="B703" s="334"/>
      <c r="C703" s="335"/>
    </row>
    <row r="704" spans="2:3">
      <c r="B704" s="334"/>
      <c r="C704" s="335"/>
    </row>
    <row r="705" spans="2:3">
      <c r="B705" s="334"/>
      <c r="C705" s="335"/>
    </row>
    <row r="706" spans="2:3">
      <c r="B706" s="334"/>
      <c r="C706" s="335"/>
    </row>
    <row r="707" spans="2:3">
      <c r="B707" s="334"/>
      <c r="C707" s="335"/>
    </row>
    <row r="708" spans="2:3">
      <c r="B708" s="334"/>
      <c r="C708" s="335"/>
    </row>
    <row r="709" spans="2:3">
      <c r="B709" s="334"/>
      <c r="C709" s="335"/>
    </row>
    <row r="710" spans="2:3">
      <c r="B710" s="334"/>
      <c r="C710" s="335"/>
    </row>
    <row r="711" spans="2:3">
      <c r="B711" s="334"/>
      <c r="C711" s="335"/>
    </row>
    <row r="712" spans="2:3">
      <c r="B712" s="334"/>
      <c r="C712" s="335"/>
    </row>
    <row r="713" spans="2:3">
      <c r="B713" s="334"/>
      <c r="C713" s="335"/>
    </row>
    <row r="714" spans="2:3">
      <c r="B714" s="334"/>
      <c r="C714" s="335"/>
    </row>
    <row r="715" spans="2:3">
      <c r="B715" s="334"/>
      <c r="C715" s="335"/>
    </row>
    <row r="716" spans="2:3">
      <c r="B716" s="334"/>
      <c r="C716" s="335"/>
    </row>
    <row r="717" spans="2:3">
      <c r="B717" s="334"/>
      <c r="C717" s="335"/>
    </row>
    <row r="718" spans="2:3">
      <c r="B718" s="334"/>
      <c r="C718" s="335"/>
    </row>
    <row r="719" spans="2:3">
      <c r="B719" s="334"/>
      <c r="C719" s="335"/>
    </row>
    <row r="720" spans="2:3">
      <c r="B720" s="334"/>
      <c r="C720" s="335"/>
    </row>
    <row r="721" spans="2:3">
      <c r="B721" s="334"/>
      <c r="C721" s="335"/>
    </row>
    <row r="722" spans="2:3">
      <c r="B722" s="334"/>
      <c r="C722" s="335"/>
    </row>
    <row r="723" spans="2:3">
      <c r="B723" s="334"/>
      <c r="C723" s="335"/>
    </row>
    <row r="724" spans="2:3">
      <c r="B724" s="334"/>
      <c r="C724" s="335"/>
    </row>
    <row r="725" spans="2:3">
      <c r="B725" s="334"/>
      <c r="C725" s="335"/>
    </row>
    <row r="726" spans="2:3">
      <c r="B726" s="334"/>
      <c r="C726" s="335"/>
    </row>
    <row r="727" spans="2:3">
      <c r="B727" s="334"/>
      <c r="C727" s="335"/>
    </row>
    <row r="728" spans="2:3">
      <c r="B728" s="334"/>
      <c r="C728" s="335"/>
    </row>
    <row r="729" spans="2:3">
      <c r="B729" s="334"/>
      <c r="C729" s="335"/>
    </row>
    <row r="730" spans="2:3">
      <c r="B730" s="334"/>
      <c r="C730" s="335"/>
    </row>
    <row r="731" spans="2:3">
      <c r="B731" s="334"/>
      <c r="C731" s="335"/>
    </row>
    <row r="732" spans="2:3">
      <c r="B732" s="334"/>
      <c r="C732" s="335"/>
    </row>
    <row r="733" spans="2:3">
      <c r="B733" s="334"/>
      <c r="C733" s="335"/>
    </row>
    <row r="734" spans="2:3">
      <c r="B734" s="334"/>
      <c r="C734" s="335"/>
    </row>
    <row r="735" spans="2:3">
      <c r="B735" s="334"/>
      <c r="C735" s="335"/>
    </row>
    <row r="736" spans="2:3">
      <c r="B736" s="334"/>
      <c r="C736" s="335"/>
    </row>
    <row r="737" spans="2:3">
      <c r="B737" s="334"/>
      <c r="C737" s="335"/>
    </row>
    <row r="738" spans="2:3">
      <c r="B738" s="334"/>
      <c r="C738" s="335"/>
    </row>
    <row r="739" spans="2:3">
      <c r="B739" s="334"/>
      <c r="C739" s="335"/>
    </row>
    <row r="740" spans="2:3">
      <c r="B740" s="334"/>
      <c r="C740" s="335"/>
    </row>
    <row r="741" spans="2:3">
      <c r="B741" s="334"/>
      <c r="C741" s="335"/>
    </row>
    <row r="742" spans="2:3">
      <c r="B742" s="334"/>
      <c r="C742" s="335"/>
    </row>
    <row r="743" spans="2:3">
      <c r="B743" s="334"/>
      <c r="C743" s="335"/>
    </row>
    <row r="744" spans="2:3">
      <c r="B744" s="334"/>
      <c r="C744" s="335"/>
    </row>
    <row r="745" spans="2:3">
      <c r="B745" s="334"/>
      <c r="C745" s="335"/>
    </row>
    <row r="746" spans="2:3">
      <c r="B746" s="334"/>
      <c r="C746" s="335"/>
    </row>
    <row r="747" spans="2:3">
      <c r="B747" s="334"/>
      <c r="C747" s="335"/>
    </row>
    <row r="748" spans="2:3">
      <c r="B748" s="334"/>
      <c r="C748" s="335"/>
    </row>
    <row r="749" spans="2:3">
      <c r="B749" s="334"/>
      <c r="C749" s="335"/>
    </row>
    <row r="750" spans="2:3">
      <c r="B750" s="334"/>
      <c r="C750" s="335"/>
    </row>
    <row r="751" spans="2:3">
      <c r="B751" s="334"/>
      <c r="C751" s="335"/>
    </row>
    <row r="752" spans="2:3">
      <c r="B752" s="334"/>
      <c r="C752" s="335"/>
    </row>
    <row r="753" spans="2:3">
      <c r="B753" s="334"/>
      <c r="C753" s="335"/>
    </row>
    <row r="754" spans="2:3">
      <c r="B754" s="334"/>
      <c r="C754" s="335"/>
    </row>
    <row r="755" spans="2:3">
      <c r="B755" s="334"/>
      <c r="C755" s="335"/>
    </row>
    <row r="756" spans="2:3">
      <c r="B756" s="334"/>
      <c r="C756" s="335"/>
    </row>
    <row r="757" spans="2:3">
      <c r="B757" s="334"/>
      <c r="C757" s="335"/>
    </row>
    <row r="758" spans="2:3">
      <c r="B758" s="334"/>
      <c r="C758" s="335"/>
    </row>
    <row r="759" spans="2:3">
      <c r="B759" s="334"/>
      <c r="C759" s="335"/>
    </row>
    <row r="760" spans="2:3">
      <c r="B760" s="334"/>
      <c r="C760" s="335"/>
    </row>
    <row r="761" spans="2:3">
      <c r="B761" s="334"/>
      <c r="C761" s="335"/>
    </row>
    <row r="762" spans="2:3">
      <c r="B762" s="334"/>
      <c r="C762" s="335"/>
    </row>
    <row r="763" spans="2:3">
      <c r="B763" s="334"/>
      <c r="C763" s="335"/>
    </row>
    <row r="764" spans="2:3">
      <c r="B764" s="334"/>
      <c r="C764" s="335"/>
    </row>
    <row r="765" spans="2:3">
      <c r="B765" s="334"/>
      <c r="C765" s="335"/>
    </row>
    <row r="766" spans="2:3">
      <c r="B766" s="334"/>
      <c r="C766" s="335"/>
    </row>
    <row r="767" spans="2:3">
      <c r="B767" s="334"/>
      <c r="C767" s="335"/>
    </row>
    <row r="768" spans="2:3">
      <c r="B768" s="334"/>
      <c r="C768" s="335"/>
    </row>
    <row r="769" spans="2:3">
      <c r="B769" s="334"/>
      <c r="C769" s="335"/>
    </row>
    <row r="770" spans="2:3">
      <c r="B770" s="334"/>
      <c r="C770" s="335"/>
    </row>
    <row r="771" spans="2:3">
      <c r="B771" s="334"/>
      <c r="C771" s="335"/>
    </row>
    <row r="772" spans="2:3">
      <c r="B772" s="334"/>
      <c r="C772" s="335"/>
    </row>
    <row r="773" spans="2:3">
      <c r="B773" s="334"/>
      <c r="C773" s="335"/>
    </row>
    <row r="774" spans="2:3">
      <c r="B774" s="334"/>
      <c r="C774" s="335"/>
    </row>
    <row r="775" spans="2:3">
      <c r="B775" s="334"/>
      <c r="C775" s="335"/>
    </row>
    <row r="776" spans="2:3">
      <c r="B776" s="334"/>
      <c r="C776" s="335"/>
    </row>
    <row r="777" spans="2:3">
      <c r="B777" s="334"/>
      <c r="C777" s="335"/>
    </row>
    <row r="778" spans="2:3">
      <c r="B778" s="334"/>
      <c r="C778" s="335"/>
    </row>
    <row r="779" spans="2:3">
      <c r="B779" s="334"/>
      <c r="C779" s="335"/>
    </row>
    <row r="780" spans="2:3">
      <c r="B780" s="334"/>
      <c r="C780" s="335"/>
    </row>
    <row r="781" spans="2:3">
      <c r="B781" s="334"/>
      <c r="C781" s="335"/>
    </row>
    <row r="782" spans="2:3">
      <c r="B782" s="334"/>
      <c r="C782" s="335"/>
    </row>
    <row r="783" spans="2:3">
      <c r="B783" s="334"/>
      <c r="C783" s="335"/>
    </row>
    <row r="784" spans="2:3">
      <c r="B784" s="334"/>
      <c r="C784" s="335"/>
    </row>
    <row r="785" spans="2:3">
      <c r="B785" s="334"/>
      <c r="C785" s="335"/>
    </row>
    <row r="786" spans="2:3">
      <c r="B786" s="334"/>
      <c r="C786" s="335"/>
    </row>
    <row r="787" spans="2:3">
      <c r="B787" s="334"/>
      <c r="C787" s="335"/>
    </row>
    <row r="788" spans="2:3">
      <c r="B788" s="334"/>
      <c r="C788" s="335"/>
    </row>
    <row r="789" spans="2:3">
      <c r="B789" s="334"/>
      <c r="C789" s="335"/>
    </row>
    <row r="790" spans="2:3">
      <c r="B790" s="334"/>
      <c r="C790" s="335"/>
    </row>
    <row r="791" spans="2:3">
      <c r="B791" s="334"/>
      <c r="C791" s="335"/>
    </row>
    <row r="792" spans="2:3">
      <c r="B792" s="334"/>
      <c r="C792" s="335"/>
    </row>
    <row r="793" spans="2:3">
      <c r="B793" s="334"/>
      <c r="C793" s="335"/>
    </row>
    <row r="794" spans="2:3">
      <c r="B794" s="334"/>
      <c r="C794" s="335"/>
    </row>
    <row r="795" spans="2:3">
      <c r="B795" s="334"/>
      <c r="C795" s="335"/>
    </row>
    <row r="796" spans="2:3">
      <c r="B796" s="334"/>
      <c r="C796" s="335"/>
    </row>
    <row r="797" spans="2:3">
      <c r="B797" s="334"/>
      <c r="C797" s="335"/>
    </row>
    <row r="798" spans="2:3">
      <c r="B798" s="334"/>
      <c r="C798" s="335"/>
    </row>
    <row r="799" spans="2:3">
      <c r="B799" s="334"/>
      <c r="C799" s="335"/>
    </row>
    <row r="800" spans="2:3">
      <c r="B800" s="334"/>
      <c r="C800" s="335"/>
    </row>
    <row r="801" spans="2:3">
      <c r="B801" s="334"/>
      <c r="C801" s="335"/>
    </row>
    <row r="802" spans="2:3">
      <c r="B802" s="334"/>
      <c r="C802" s="335"/>
    </row>
    <row r="803" spans="2:3">
      <c r="B803" s="334"/>
      <c r="C803" s="335"/>
    </row>
    <row r="804" spans="2:3">
      <c r="B804" s="334"/>
      <c r="C804" s="335"/>
    </row>
    <row r="805" spans="2:3">
      <c r="B805" s="334"/>
      <c r="C805" s="335"/>
    </row>
    <row r="806" spans="2:3">
      <c r="B806" s="334"/>
      <c r="C806" s="335"/>
    </row>
    <row r="807" spans="2:3">
      <c r="B807" s="334"/>
      <c r="C807" s="335"/>
    </row>
    <row r="808" spans="2:3">
      <c r="B808" s="334"/>
      <c r="C808" s="335"/>
    </row>
    <row r="809" spans="2:3">
      <c r="B809" s="334"/>
      <c r="C809" s="335"/>
    </row>
    <row r="810" spans="2:3">
      <c r="B810" s="334"/>
      <c r="C810" s="335"/>
    </row>
    <row r="811" spans="2:3">
      <c r="B811" s="334"/>
      <c r="C811" s="335"/>
    </row>
    <row r="812" spans="2:3">
      <c r="B812" s="334"/>
      <c r="C812" s="335"/>
    </row>
    <row r="813" spans="2:3">
      <c r="B813" s="334"/>
      <c r="C813" s="335"/>
    </row>
    <row r="814" spans="2:3">
      <c r="B814" s="334"/>
      <c r="C814" s="335"/>
    </row>
    <row r="815" spans="2:3">
      <c r="B815" s="334"/>
      <c r="C815" s="335"/>
    </row>
    <row r="816" spans="2:3">
      <c r="B816" s="334"/>
      <c r="C816" s="335"/>
    </row>
    <row r="817" spans="2:3">
      <c r="B817" s="334"/>
      <c r="C817" s="335"/>
    </row>
    <row r="818" spans="2:3">
      <c r="B818" s="334"/>
      <c r="C818" s="335"/>
    </row>
    <row r="819" spans="2:3">
      <c r="B819" s="334"/>
      <c r="C819" s="335"/>
    </row>
    <row r="820" spans="2:3">
      <c r="B820" s="334"/>
      <c r="C820" s="335"/>
    </row>
    <row r="821" spans="2:3">
      <c r="B821" s="334"/>
      <c r="C821" s="335"/>
    </row>
    <row r="822" spans="2:3">
      <c r="B822" s="334"/>
      <c r="C822" s="335"/>
    </row>
    <row r="823" spans="2:3">
      <c r="B823" s="334"/>
      <c r="C823" s="335"/>
    </row>
    <row r="824" spans="2:3">
      <c r="B824" s="334"/>
      <c r="C824" s="335"/>
    </row>
    <row r="825" spans="2:3">
      <c r="B825" s="334"/>
      <c r="C825" s="335"/>
    </row>
    <row r="826" spans="2:3">
      <c r="B826" s="334"/>
      <c r="C826" s="335"/>
    </row>
    <row r="827" spans="2:3">
      <c r="B827" s="334"/>
      <c r="C827" s="335"/>
    </row>
    <row r="828" spans="2:3">
      <c r="B828" s="334"/>
      <c r="C828" s="335"/>
    </row>
    <row r="829" spans="2:3">
      <c r="B829" s="334"/>
      <c r="C829" s="335"/>
    </row>
    <row r="830" spans="2:3">
      <c r="B830" s="334"/>
      <c r="C830" s="335"/>
    </row>
    <row r="831" spans="2:3">
      <c r="B831" s="334"/>
      <c r="C831" s="335"/>
    </row>
    <row r="832" spans="2:3">
      <c r="B832" s="334"/>
      <c r="C832" s="335"/>
    </row>
    <row r="833" spans="2:3">
      <c r="B833" s="334"/>
      <c r="C833" s="335"/>
    </row>
    <row r="834" spans="2:3">
      <c r="B834" s="334"/>
      <c r="C834" s="335"/>
    </row>
    <row r="835" spans="2:3">
      <c r="B835" s="334"/>
      <c r="C835" s="335"/>
    </row>
    <row r="836" spans="2:3">
      <c r="B836" s="334"/>
      <c r="C836" s="335"/>
    </row>
    <row r="837" spans="2:3">
      <c r="B837" s="334"/>
      <c r="C837" s="335"/>
    </row>
    <row r="838" spans="2:3">
      <c r="B838" s="334"/>
      <c r="C838" s="335"/>
    </row>
    <row r="839" spans="2:3">
      <c r="B839" s="334"/>
      <c r="C839" s="335"/>
    </row>
    <row r="840" spans="2:3">
      <c r="B840" s="334"/>
      <c r="C840" s="335"/>
    </row>
    <row r="841" spans="2:3">
      <c r="B841" s="334"/>
      <c r="C841" s="335"/>
    </row>
    <row r="842" spans="2:3">
      <c r="B842" s="334"/>
      <c r="C842" s="335"/>
    </row>
    <row r="843" spans="2:3">
      <c r="B843" s="334"/>
      <c r="C843" s="335"/>
    </row>
    <row r="844" spans="2:3">
      <c r="B844" s="334"/>
      <c r="C844" s="335"/>
    </row>
    <row r="845" spans="2:3">
      <c r="B845" s="334"/>
      <c r="C845" s="335"/>
    </row>
    <row r="846" spans="2:3">
      <c r="B846" s="334"/>
      <c r="C846" s="335"/>
    </row>
    <row r="847" spans="2:3">
      <c r="B847" s="334"/>
      <c r="C847" s="335"/>
    </row>
    <row r="848" spans="2:3">
      <c r="B848" s="334"/>
      <c r="C848" s="335"/>
    </row>
    <row r="849" spans="2:3">
      <c r="B849" s="334"/>
      <c r="C849" s="335"/>
    </row>
    <row r="850" spans="2:3">
      <c r="B850" s="334"/>
      <c r="C850" s="335"/>
    </row>
    <row r="851" spans="2:3">
      <c r="B851" s="334"/>
      <c r="C851" s="335"/>
    </row>
    <row r="852" spans="2:3">
      <c r="B852" s="334"/>
      <c r="C852" s="335"/>
    </row>
    <row r="853" spans="2:3">
      <c r="B853" s="334"/>
      <c r="C853" s="335"/>
    </row>
    <row r="854" spans="2:3">
      <c r="B854" s="334"/>
      <c r="C854" s="335"/>
    </row>
    <row r="855" spans="2:3">
      <c r="B855" s="334"/>
      <c r="C855" s="335"/>
    </row>
    <row r="856" spans="2:3">
      <c r="B856" s="334"/>
      <c r="C856" s="335"/>
    </row>
    <row r="857" spans="2:3">
      <c r="B857" s="334"/>
      <c r="C857" s="335"/>
    </row>
    <row r="858" spans="2:3">
      <c r="B858" s="334"/>
      <c r="C858" s="335"/>
    </row>
    <row r="859" spans="2:3">
      <c r="B859" s="334"/>
      <c r="C859" s="335"/>
    </row>
    <row r="860" spans="2:3">
      <c r="B860" s="334"/>
      <c r="C860" s="335"/>
    </row>
    <row r="861" spans="2:3">
      <c r="B861" s="334"/>
      <c r="C861" s="335"/>
    </row>
    <row r="862" spans="2:3">
      <c r="B862" s="334"/>
      <c r="C862" s="335"/>
    </row>
    <row r="863" spans="2:3">
      <c r="B863" s="334"/>
      <c r="C863" s="335"/>
    </row>
    <row r="864" spans="2:3">
      <c r="B864" s="334"/>
      <c r="C864" s="335"/>
    </row>
    <row r="865" spans="2:3">
      <c r="B865" s="334"/>
      <c r="C865" s="335"/>
    </row>
    <row r="866" spans="2:3">
      <c r="B866" s="334"/>
      <c r="C866" s="335"/>
    </row>
    <row r="867" spans="2:3">
      <c r="B867" s="334"/>
      <c r="C867" s="335"/>
    </row>
    <row r="868" spans="2:3">
      <c r="B868" s="334"/>
      <c r="C868" s="335"/>
    </row>
    <row r="869" spans="2:3">
      <c r="B869" s="334"/>
      <c r="C869" s="335"/>
    </row>
    <row r="870" spans="2:3">
      <c r="B870" s="334"/>
      <c r="C870" s="335"/>
    </row>
    <row r="871" spans="2:3">
      <c r="B871" s="334"/>
      <c r="C871" s="335"/>
    </row>
    <row r="872" spans="2:3">
      <c r="B872" s="334"/>
      <c r="C872" s="335"/>
    </row>
    <row r="873" spans="2:3">
      <c r="B873" s="334"/>
      <c r="C873" s="335"/>
    </row>
    <row r="874" spans="2:3">
      <c r="B874" s="334"/>
      <c r="C874" s="335"/>
    </row>
    <row r="875" spans="2:3">
      <c r="B875" s="334"/>
      <c r="C875" s="335"/>
    </row>
    <row r="876" spans="2:3">
      <c r="B876" s="334"/>
      <c r="C876" s="335"/>
    </row>
    <row r="877" spans="2:3">
      <c r="B877" s="334"/>
      <c r="C877" s="335"/>
    </row>
    <row r="878" spans="2:3">
      <c r="B878" s="334"/>
      <c r="C878" s="335"/>
    </row>
    <row r="879" spans="2:3">
      <c r="B879" s="334"/>
      <c r="C879" s="335"/>
    </row>
    <row r="880" spans="2:3">
      <c r="B880" s="334"/>
      <c r="C880" s="335"/>
    </row>
    <row r="881" spans="2:3">
      <c r="B881" s="334"/>
      <c r="C881" s="335"/>
    </row>
    <row r="882" spans="2:3">
      <c r="B882" s="334"/>
      <c r="C882" s="335"/>
    </row>
    <row r="883" spans="2:3">
      <c r="B883" s="334"/>
      <c r="C883" s="335"/>
    </row>
    <row r="884" spans="2:3">
      <c r="B884" s="334"/>
      <c r="C884" s="335"/>
    </row>
    <row r="885" spans="2:3">
      <c r="B885" s="334"/>
      <c r="C885" s="335"/>
    </row>
    <row r="886" spans="2:3">
      <c r="B886" s="334"/>
      <c r="C886" s="335"/>
    </row>
    <row r="887" spans="2:3">
      <c r="B887" s="334"/>
      <c r="C887" s="335"/>
    </row>
    <row r="888" spans="2:3">
      <c r="B888" s="334"/>
      <c r="C888" s="335"/>
    </row>
    <row r="889" spans="2:3">
      <c r="B889" s="334"/>
      <c r="C889" s="335"/>
    </row>
    <row r="890" spans="2:3">
      <c r="B890" s="334"/>
      <c r="C890" s="335"/>
    </row>
    <row r="891" spans="2:3">
      <c r="B891" s="334"/>
      <c r="C891" s="335"/>
    </row>
    <row r="892" spans="2:3">
      <c r="B892" s="334"/>
      <c r="C892" s="335"/>
    </row>
    <row r="893" spans="2:3">
      <c r="B893" s="334"/>
      <c r="C893" s="335"/>
    </row>
    <row r="894" spans="2:3">
      <c r="B894" s="334"/>
      <c r="C894" s="335"/>
    </row>
    <row r="895" spans="2:3">
      <c r="B895" s="334"/>
      <c r="C895" s="335"/>
    </row>
    <row r="896" spans="2:3">
      <c r="B896" s="334"/>
      <c r="C896" s="335"/>
    </row>
    <row r="897" spans="2:3">
      <c r="B897" s="334"/>
      <c r="C897" s="335"/>
    </row>
    <row r="898" spans="2:3">
      <c r="B898" s="334"/>
      <c r="C898" s="335"/>
    </row>
    <row r="899" spans="2:3">
      <c r="B899" s="334"/>
      <c r="C899" s="335"/>
    </row>
    <row r="900" spans="2:3">
      <c r="B900" s="334"/>
      <c r="C900" s="335"/>
    </row>
    <row r="901" spans="2:3">
      <c r="B901" s="334"/>
      <c r="C901" s="335"/>
    </row>
    <row r="902" spans="2:3">
      <c r="B902" s="334"/>
      <c r="C902" s="335"/>
    </row>
    <row r="903" spans="2:3">
      <c r="B903" s="334"/>
      <c r="C903" s="335"/>
    </row>
    <row r="904" spans="2:3">
      <c r="B904" s="334"/>
      <c r="C904" s="335"/>
    </row>
    <row r="905" spans="2:3">
      <c r="B905" s="334"/>
      <c r="C905" s="335"/>
    </row>
    <row r="906" spans="2:3">
      <c r="B906" s="334"/>
      <c r="C906" s="335"/>
    </row>
    <row r="907" spans="2:3">
      <c r="B907" s="334"/>
      <c r="C907" s="335"/>
    </row>
    <row r="908" spans="2:3">
      <c r="B908" s="334"/>
      <c r="C908" s="335"/>
    </row>
    <row r="909" spans="2:3">
      <c r="B909" s="334"/>
      <c r="C909" s="335"/>
    </row>
    <row r="910" spans="2:3">
      <c r="B910" s="334"/>
      <c r="C910" s="335"/>
    </row>
    <row r="911" spans="2:3">
      <c r="B911" s="334"/>
      <c r="C911" s="335"/>
    </row>
    <row r="912" spans="2:3">
      <c r="B912" s="334"/>
      <c r="C912" s="335"/>
    </row>
    <row r="913" spans="2:3">
      <c r="B913" s="334"/>
      <c r="C913" s="335"/>
    </row>
    <row r="914" spans="2:3">
      <c r="B914" s="334"/>
      <c r="C914" s="335"/>
    </row>
    <row r="915" spans="2:3">
      <c r="B915" s="334"/>
      <c r="C915" s="335"/>
    </row>
    <row r="916" spans="2:3">
      <c r="B916" s="334"/>
      <c r="C916" s="335"/>
    </row>
    <row r="917" spans="2:3">
      <c r="B917" s="334"/>
      <c r="C917" s="335"/>
    </row>
    <row r="918" spans="2:3">
      <c r="B918" s="334"/>
      <c r="C918" s="335"/>
    </row>
    <row r="919" spans="2:3">
      <c r="B919" s="334"/>
      <c r="C919" s="335"/>
    </row>
    <row r="920" spans="2:3">
      <c r="B920" s="334"/>
      <c r="C920" s="335"/>
    </row>
    <row r="921" spans="2:3">
      <c r="B921" s="334"/>
      <c r="C921" s="335"/>
    </row>
    <row r="922" spans="2:3">
      <c r="B922" s="334"/>
      <c r="C922" s="335"/>
    </row>
    <row r="923" spans="2:3">
      <c r="B923" s="334"/>
      <c r="C923" s="335"/>
    </row>
    <row r="924" spans="2:3">
      <c r="B924" s="334"/>
      <c r="C924" s="335"/>
    </row>
    <row r="925" spans="2:3">
      <c r="B925" s="334"/>
      <c r="C925" s="335"/>
    </row>
    <row r="926" spans="2:3">
      <c r="B926" s="334"/>
      <c r="C926" s="335"/>
    </row>
    <row r="927" spans="2:3">
      <c r="B927" s="334"/>
      <c r="C927" s="335"/>
    </row>
    <row r="928" spans="2:3">
      <c r="B928" s="334"/>
      <c r="C928" s="335"/>
    </row>
    <row r="929" spans="2:3">
      <c r="B929" s="334"/>
      <c r="C929" s="335"/>
    </row>
    <row r="930" spans="2:3">
      <c r="B930" s="334"/>
      <c r="C930" s="335"/>
    </row>
    <row r="931" spans="2:3">
      <c r="B931" s="334"/>
      <c r="C931" s="335"/>
    </row>
    <row r="932" spans="2:3">
      <c r="B932" s="334"/>
      <c r="C932" s="335"/>
    </row>
    <row r="933" spans="2:3">
      <c r="B933" s="334"/>
      <c r="C933" s="335"/>
    </row>
    <row r="934" spans="2:3">
      <c r="B934" s="334"/>
      <c r="C934" s="335"/>
    </row>
    <row r="935" spans="2:3">
      <c r="B935" s="334"/>
      <c r="C935" s="335"/>
    </row>
    <row r="936" spans="2:3">
      <c r="B936" s="334"/>
      <c r="C936" s="335"/>
    </row>
    <row r="937" spans="2:3">
      <c r="B937" s="334"/>
      <c r="C937" s="335"/>
    </row>
    <row r="938" spans="2:3">
      <c r="B938" s="334"/>
      <c r="C938" s="335"/>
    </row>
    <row r="939" spans="2:3">
      <c r="B939" s="334"/>
      <c r="C939" s="335"/>
    </row>
    <row r="940" spans="2:3">
      <c r="B940" s="334"/>
      <c r="C940" s="335"/>
    </row>
    <row r="941" spans="2:3">
      <c r="B941" s="334"/>
      <c r="C941" s="335"/>
    </row>
    <row r="942" spans="2:3">
      <c r="B942" s="334"/>
      <c r="C942" s="335"/>
    </row>
    <row r="943" spans="2:3">
      <c r="B943" s="334"/>
      <c r="C943" s="335"/>
    </row>
    <row r="944" spans="2:3">
      <c r="B944" s="334"/>
      <c r="C944" s="335"/>
    </row>
    <row r="945" spans="2:3">
      <c r="B945" s="334"/>
      <c r="C945" s="335"/>
    </row>
    <row r="946" spans="2:3">
      <c r="B946" s="334"/>
      <c r="C946" s="335"/>
    </row>
    <row r="947" spans="2:3">
      <c r="B947" s="334"/>
      <c r="C947" s="335"/>
    </row>
    <row r="948" spans="2:3">
      <c r="B948" s="334"/>
      <c r="C948" s="335"/>
    </row>
    <row r="949" spans="2:3">
      <c r="B949" s="334"/>
      <c r="C949" s="335"/>
    </row>
    <row r="950" spans="2:3">
      <c r="B950" s="334"/>
      <c r="C950" s="335"/>
    </row>
    <row r="951" spans="2:3">
      <c r="B951" s="334"/>
      <c r="C951" s="335"/>
    </row>
    <row r="952" spans="2:3">
      <c r="B952" s="334"/>
      <c r="C952" s="335"/>
    </row>
    <row r="953" spans="2:3">
      <c r="B953" s="334"/>
      <c r="C953" s="335"/>
    </row>
    <row r="954" spans="2:3">
      <c r="B954" s="334"/>
      <c r="C954" s="335"/>
    </row>
    <row r="955" spans="2:3">
      <c r="B955" s="334"/>
      <c r="C955" s="335"/>
    </row>
    <row r="956" spans="2:3">
      <c r="B956" s="334"/>
      <c r="C956" s="335"/>
    </row>
    <row r="957" spans="2:3">
      <c r="B957" s="334"/>
      <c r="C957" s="335"/>
    </row>
    <row r="958" spans="2:3">
      <c r="B958" s="334"/>
      <c r="C958" s="335"/>
    </row>
    <row r="959" spans="2:3">
      <c r="B959" s="334"/>
      <c r="C959" s="335"/>
    </row>
    <row r="960" spans="2:3">
      <c r="B960" s="334"/>
      <c r="C960" s="335"/>
    </row>
    <row r="961" spans="2:3">
      <c r="B961" s="334"/>
      <c r="C961" s="335"/>
    </row>
    <row r="962" spans="2:3">
      <c r="B962" s="334"/>
      <c r="C962" s="335"/>
    </row>
    <row r="963" spans="2:3">
      <c r="B963" s="334"/>
      <c r="C963" s="335"/>
    </row>
    <row r="964" spans="2:3">
      <c r="B964" s="334"/>
      <c r="C964" s="335"/>
    </row>
    <row r="965" spans="2:3">
      <c r="B965" s="334"/>
      <c r="C965" s="335"/>
    </row>
    <row r="966" spans="2:3">
      <c r="B966" s="334"/>
      <c r="C966" s="335"/>
    </row>
    <row r="967" spans="2:3">
      <c r="B967" s="334"/>
      <c r="C967" s="335"/>
    </row>
    <row r="968" spans="2:3">
      <c r="B968" s="334"/>
      <c r="C968" s="335"/>
    </row>
    <row r="969" spans="2:3">
      <c r="B969" s="334"/>
      <c r="C969" s="335"/>
    </row>
    <row r="970" spans="2:3">
      <c r="B970" s="334"/>
      <c r="C970" s="335"/>
    </row>
    <row r="971" spans="2:3">
      <c r="B971" s="334"/>
      <c r="C971" s="335"/>
    </row>
    <row r="972" spans="2:3">
      <c r="B972" s="334"/>
      <c r="C972" s="335"/>
    </row>
    <row r="973" spans="2:3">
      <c r="B973" s="334"/>
      <c r="C973" s="335"/>
    </row>
    <row r="974" spans="2:3">
      <c r="B974" s="334"/>
      <c r="C974" s="335"/>
    </row>
    <row r="975" spans="2:3">
      <c r="B975" s="334"/>
      <c r="C975" s="335"/>
    </row>
    <row r="976" spans="2:3">
      <c r="B976" s="334"/>
      <c r="C976" s="335"/>
    </row>
    <row r="977" spans="2:3">
      <c r="B977" s="334"/>
      <c r="C977" s="335"/>
    </row>
    <row r="978" spans="2:3">
      <c r="B978" s="334"/>
      <c r="C978" s="335"/>
    </row>
    <row r="979" spans="2:3">
      <c r="B979" s="334"/>
      <c r="C979" s="335"/>
    </row>
    <row r="980" spans="2:3">
      <c r="B980" s="334"/>
      <c r="C980" s="335"/>
    </row>
    <row r="981" spans="2:3">
      <c r="B981" s="334"/>
      <c r="C981" s="335"/>
    </row>
    <row r="982" spans="2:3">
      <c r="B982" s="334"/>
      <c r="C982" s="335"/>
    </row>
    <row r="983" spans="2:3">
      <c r="B983" s="334"/>
      <c r="C983" s="335"/>
    </row>
    <row r="984" spans="2:3">
      <c r="B984" s="334"/>
      <c r="C984" s="335"/>
    </row>
    <row r="985" spans="2:3">
      <c r="B985" s="334"/>
      <c r="C985" s="335"/>
    </row>
    <row r="986" spans="2:3">
      <c r="B986" s="334"/>
      <c r="C986" s="335"/>
    </row>
    <row r="987" spans="2:3">
      <c r="B987" s="334"/>
      <c r="C987" s="335"/>
    </row>
    <row r="988" spans="2:3">
      <c r="B988" s="334"/>
      <c r="C988" s="335"/>
    </row>
    <row r="989" spans="2:3">
      <c r="B989" s="334"/>
      <c r="C989" s="335"/>
    </row>
    <row r="990" spans="2:3">
      <c r="B990" s="334"/>
      <c r="C990" s="335"/>
    </row>
    <row r="991" spans="2:3">
      <c r="B991" s="334"/>
      <c r="C991" s="335"/>
    </row>
    <row r="992" spans="2:3">
      <c r="B992" s="334"/>
      <c r="C992" s="335"/>
    </row>
    <row r="993" spans="2:3">
      <c r="B993" s="334"/>
      <c r="C993" s="335"/>
    </row>
    <row r="994" spans="2:3">
      <c r="B994" s="334"/>
      <c r="C994" s="335"/>
    </row>
    <row r="995" spans="2:3">
      <c r="B995" s="334"/>
      <c r="C995" s="335"/>
    </row>
    <row r="996" spans="2:3">
      <c r="B996" s="334"/>
      <c r="C996" s="335"/>
    </row>
    <row r="997" spans="2:3">
      <c r="B997" s="334"/>
      <c r="C997" s="335"/>
    </row>
    <row r="998" spans="2:3">
      <c r="B998" s="334"/>
      <c r="C998" s="335"/>
    </row>
    <row r="999" spans="2:3">
      <c r="B999" s="334"/>
      <c r="C999" s="335"/>
    </row>
    <row r="1000" spans="2:3">
      <c r="B1000" s="334"/>
      <c r="C1000" s="335"/>
    </row>
  </sheetData>
  <autoFilter ref="A1:AK1000"/>
  <conditionalFormatting sqref="N1">
    <cfRule type="colorScale" priority="109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109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109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109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109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109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109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109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109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108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108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108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108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108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108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08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108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J1">
    <cfRule type="colorScale" priority="108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108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107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107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107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107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107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107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107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107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107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107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106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106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106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06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106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I1">
    <cfRule type="colorScale" priority="106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K1">
    <cfRule type="colorScale" priority="106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2:O23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3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3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3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3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3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3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3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3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3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23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3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23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23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2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2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23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23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1" bestFit="1" customWidth="1"/>
    <col min="2" max="2" width="17.28515625" bestFit="1" customWidth="1"/>
    <col min="3" max="5" width="12" bestFit="1" customWidth="1"/>
    <col min="6" max="6" width="13.28515625" bestFit="1" customWidth="1"/>
    <col min="7" max="7" width="97" bestFit="1" customWidth="1"/>
    <col min="8" max="8" width="19.28515625" bestFit="1" customWidth="1"/>
    <col min="9" max="9" width="13.42578125" bestFit="1" customWidth="1"/>
    <col min="10" max="10" width="16.28515625" bestFit="1" customWidth="1"/>
    <col min="11" max="11" width="54.5703125" bestFit="1" customWidth="1"/>
    <col min="12" max="13" width="21" bestFit="1" customWidth="1"/>
    <col min="14" max="14" width="18.28515625" bestFit="1" customWidth="1"/>
    <col min="15" max="19" width="21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20.140625" bestFit="1" customWidth="1"/>
    <col min="25" max="25" width="14.42578125" bestFit="1" customWidth="1"/>
    <col min="26" max="26" width="18" bestFit="1" customWidth="1"/>
    <col min="27" max="27" width="15" bestFit="1" customWidth="1"/>
    <col min="28" max="28" width="22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5.5703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589</v>
      </c>
      <c r="B2" s="1">
        <v>0.59722222222222221</v>
      </c>
      <c r="C2" t="s">
        <v>177</v>
      </c>
      <c r="D2" t="s">
        <v>587</v>
      </c>
      <c r="E2" t="s">
        <v>335</v>
      </c>
      <c r="F2">
        <v>4094</v>
      </c>
      <c r="G2" t="s">
        <v>336</v>
      </c>
      <c r="H2" t="s">
        <v>337</v>
      </c>
      <c r="I2" t="s">
        <v>233</v>
      </c>
      <c r="J2" t="s">
        <v>338</v>
      </c>
      <c r="K2" t="s">
        <v>588</v>
      </c>
      <c r="L2">
        <v>5</v>
      </c>
      <c r="M2">
        <v>87.934700000000007</v>
      </c>
      <c r="N2">
        <v>57.7744</v>
      </c>
      <c r="O2">
        <v>17.885000000000002</v>
      </c>
      <c r="P2">
        <v>8.7661999999999995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7.1429</v>
      </c>
      <c r="X2" t="s">
        <v>590</v>
      </c>
      <c r="Y2">
        <v>4.4757999999999996</v>
      </c>
      <c r="Z2" t="s">
        <v>591</v>
      </c>
      <c r="AA2">
        <v>2.7637</v>
      </c>
      <c r="AB2" t="s">
        <v>356</v>
      </c>
      <c r="AC2">
        <v>2.2561</v>
      </c>
      <c r="AD2">
        <v>33.333399999999997</v>
      </c>
      <c r="AE2" s="23">
        <v>242.4752</v>
      </c>
      <c r="AF2">
        <v>1.63</v>
      </c>
      <c r="AG2">
        <v>0</v>
      </c>
    </row>
    <row r="3" spans="1:33">
      <c r="A3" t="s">
        <v>593</v>
      </c>
      <c r="B3" s="1">
        <v>0.59722222222222221</v>
      </c>
      <c r="C3" t="s">
        <v>177</v>
      </c>
      <c r="D3" t="s">
        <v>587</v>
      </c>
      <c r="E3" t="s">
        <v>335</v>
      </c>
      <c r="F3">
        <v>4094</v>
      </c>
      <c r="G3" t="s">
        <v>336</v>
      </c>
      <c r="H3" t="s">
        <v>337</v>
      </c>
      <c r="I3" t="s">
        <v>233</v>
      </c>
      <c r="J3" t="s">
        <v>338</v>
      </c>
      <c r="K3" t="s">
        <v>588</v>
      </c>
      <c r="L3">
        <v>6</v>
      </c>
      <c r="M3">
        <v>67.372</v>
      </c>
      <c r="N3">
        <v>26.313600000000001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19.5686</v>
      </c>
      <c r="X3" t="s">
        <v>446</v>
      </c>
      <c r="Y3">
        <v>3.9169</v>
      </c>
      <c r="Z3" t="s">
        <v>447</v>
      </c>
      <c r="AA3">
        <v>4.0841000000000003</v>
      </c>
      <c r="AB3" t="s">
        <v>414</v>
      </c>
      <c r="AC3">
        <v>2.1796000000000002</v>
      </c>
      <c r="AD3">
        <v>20.5</v>
      </c>
      <c r="AE3">
        <v>184.09039999999999</v>
      </c>
      <c r="AF3">
        <v>8</v>
      </c>
      <c r="AG3">
        <v>0</v>
      </c>
    </row>
    <row r="4" spans="1:33">
      <c r="A4" t="s">
        <v>594</v>
      </c>
      <c r="B4" s="1">
        <v>0.59722222222222221</v>
      </c>
      <c r="C4" t="s">
        <v>177</v>
      </c>
      <c r="D4" t="s">
        <v>587</v>
      </c>
      <c r="E4" t="s">
        <v>335</v>
      </c>
      <c r="F4">
        <v>4094</v>
      </c>
      <c r="G4" t="s">
        <v>336</v>
      </c>
      <c r="H4" t="s">
        <v>337</v>
      </c>
      <c r="I4" t="s">
        <v>233</v>
      </c>
      <c r="J4" t="s">
        <v>338</v>
      </c>
      <c r="K4" t="s">
        <v>588</v>
      </c>
      <c r="L4">
        <v>5</v>
      </c>
      <c r="M4">
        <v>70.435900000000004</v>
      </c>
      <c r="N4">
        <v>26.173300000000001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520</v>
      </c>
      <c r="Y4">
        <v>2.3540999999999999</v>
      </c>
      <c r="Z4" t="s">
        <v>347</v>
      </c>
      <c r="AA4">
        <v>1.6990000000000001</v>
      </c>
      <c r="AB4" t="s">
        <v>595</v>
      </c>
      <c r="AC4">
        <v>1.5773999999999999</v>
      </c>
      <c r="AD4">
        <v>9.5</v>
      </c>
      <c r="AE4">
        <v>153.0523</v>
      </c>
      <c r="AF4">
        <v>4</v>
      </c>
      <c r="AG4">
        <v>0</v>
      </c>
    </row>
    <row r="5" spans="1:33">
      <c r="A5" t="s">
        <v>596</v>
      </c>
      <c r="B5" s="1">
        <v>0.59722222222222221</v>
      </c>
      <c r="C5" t="s">
        <v>177</v>
      </c>
      <c r="D5" t="s">
        <v>587</v>
      </c>
      <c r="E5" t="s">
        <v>335</v>
      </c>
      <c r="F5">
        <v>4094</v>
      </c>
      <c r="G5" t="s">
        <v>336</v>
      </c>
      <c r="H5" t="s">
        <v>337</v>
      </c>
      <c r="I5" t="s">
        <v>233</v>
      </c>
      <c r="J5" t="s">
        <v>338</v>
      </c>
      <c r="K5" t="s">
        <v>588</v>
      </c>
      <c r="L5">
        <v>6</v>
      </c>
      <c r="M5">
        <v>46.583500000000001</v>
      </c>
      <c r="N5">
        <v>39.867800000000003</v>
      </c>
      <c r="O5">
        <v>17.146799999999999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8.4243000000000006</v>
      </c>
      <c r="X5" t="s">
        <v>597</v>
      </c>
      <c r="Y5">
        <v>0.36780000000000002</v>
      </c>
      <c r="Z5" t="s">
        <v>429</v>
      </c>
      <c r="AA5">
        <v>0.32850000000000001</v>
      </c>
      <c r="AB5" t="s">
        <v>598</v>
      </c>
      <c r="AC5">
        <v>1.6734</v>
      </c>
      <c r="AD5">
        <v>0</v>
      </c>
      <c r="AE5">
        <v>134.86699999999999</v>
      </c>
      <c r="AF5">
        <v>33</v>
      </c>
      <c r="AG5">
        <v>0</v>
      </c>
    </row>
    <row r="6" spans="1:33">
      <c r="A6" t="s">
        <v>599</v>
      </c>
      <c r="B6" s="1">
        <v>0.59722222222222221</v>
      </c>
      <c r="C6" t="s">
        <v>177</v>
      </c>
      <c r="D6" t="s">
        <v>587</v>
      </c>
      <c r="E6" t="s">
        <v>335</v>
      </c>
      <c r="F6">
        <v>4094</v>
      </c>
      <c r="G6" t="s">
        <v>336</v>
      </c>
      <c r="H6" t="s">
        <v>337</v>
      </c>
      <c r="I6" t="s">
        <v>233</v>
      </c>
      <c r="J6" t="s">
        <v>338</v>
      </c>
      <c r="K6" t="s">
        <v>588</v>
      </c>
      <c r="L6">
        <v>6</v>
      </c>
      <c r="M6">
        <v>45.864400000000003</v>
      </c>
      <c r="N6">
        <v>39.174199999999999</v>
      </c>
      <c r="O6">
        <v>14.874499999999999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9.8571000000000009</v>
      </c>
      <c r="X6" t="s">
        <v>438</v>
      </c>
      <c r="Y6">
        <v>2.4922</v>
      </c>
      <c r="Z6" t="s">
        <v>439</v>
      </c>
      <c r="AA6">
        <v>0.1236</v>
      </c>
      <c r="AB6" t="s">
        <v>600</v>
      </c>
      <c r="AC6">
        <v>1.4850000000000001</v>
      </c>
      <c r="AD6">
        <v>1.5</v>
      </c>
      <c r="AE6">
        <v>134.77770000000001</v>
      </c>
      <c r="AF6">
        <v>50</v>
      </c>
      <c r="AG6">
        <v>0</v>
      </c>
    </row>
    <row r="7" spans="1:33">
      <c r="A7" t="s">
        <v>601</v>
      </c>
      <c r="B7" s="1">
        <v>0.59722222222222221</v>
      </c>
      <c r="C7" t="s">
        <v>177</v>
      </c>
      <c r="D7" t="s">
        <v>587</v>
      </c>
      <c r="E7" t="s">
        <v>335</v>
      </c>
      <c r="F7">
        <v>4094</v>
      </c>
      <c r="G7" t="s">
        <v>336</v>
      </c>
      <c r="H7" t="s">
        <v>337</v>
      </c>
      <c r="I7" t="s">
        <v>233</v>
      </c>
      <c r="J7" t="s">
        <v>338</v>
      </c>
      <c r="K7" t="s">
        <v>588</v>
      </c>
      <c r="L7">
        <v>5</v>
      </c>
      <c r="M7">
        <v>62.1629</v>
      </c>
      <c r="N7">
        <v>25.278700000000001</v>
      </c>
      <c r="O7">
        <v>13.228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5.7142999999999997</v>
      </c>
      <c r="X7" t="s">
        <v>602</v>
      </c>
      <c r="Y7">
        <v>0.74180000000000001</v>
      </c>
      <c r="Z7" t="s">
        <v>585</v>
      </c>
      <c r="AA7">
        <v>1.5402</v>
      </c>
      <c r="AB7" t="s">
        <v>603</v>
      </c>
      <c r="AC7">
        <v>2.2696000000000001</v>
      </c>
      <c r="AD7">
        <v>2.3331</v>
      </c>
      <c r="AE7">
        <v>131.9128</v>
      </c>
      <c r="AF7">
        <v>8</v>
      </c>
      <c r="AG7">
        <v>0</v>
      </c>
    </row>
    <row r="8" spans="1:33">
      <c r="A8" t="s">
        <v>604</v>
      </c>
      <c r="B8" s="1">
        <v>0.59722222222222221</v>
      </c>
      <c r="C8" t="s">
        <v>177</v>
      </c>
      <c r="D8" t="s">
        <v>587</v>
      </c>
      <c r="E8" t="s">
        <v>335</v>
      </c>
      <c r="F8">
        <v>4094</v>
      </c>
      <c r="G8" t="s">
        <v>336</v>
      </c>
      <c r="H8" t="s">
        <v>337</v>
      </c>
      <c r="I8" t="s">
        <v>233</v>
      </c>
      <c r="J8" t="s">
        <v>338</v>
      </c>
      <c r="K8" t="s">
        <v>588</v>
      </c>
      <c r="L8">
        <v>6</v>
      </c>
      <c r="M8">
        <v>53.072499999999998</v>
      </c>
      <c r="N8">
        <v>35.112000000000002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409</v>
      </c>
      <c r="Y8">
        <v>2.2479</v>
      </c>
      <c r="Z8" t="s">
        <v>410</v>
      </c>
      <c r="AA8">
        <v>0.23730000000000001</v>
      </c>
      <c r="AB8" t="s">
        <v>605</v>
      </c>
      <c r="AC8">
        <v>1.9277</v>
      </c>
      <c r="AD8">
        <v>0</v>
      </c>
      <c r="AE8">
        <v>131.43090000000001</v>
      </c>
      <c r="AF8">
        <v>50</v>
      </c>
      <c r="AG8">
        <v>0</v>
      </c>
    </row>
    <row r="9" spans="1:33">
      <c r="A9" t="s">
        <v>606</v>
      </c>
      <c r="B9" s="1">
        <v>0.59722222222222221</v>
      </c>
      <c r="C9" t="s">
        <v>177</v>
      </c>
      <c r="D9" t="s">
        <v>587</v>
      </c>
      <c r="E9" t="s">
        <v>335</v>
      </c>
      <c r="F9">
        <v>4094</v>
      </c>
      <c r="G9" t="s">
        <v>336</v>
      </c>
      <c r="H9" t="s">
        <v>337</v>
      </c>
      <c r="I9" t="s">
        <v>233</v>
      </c>
      <c r="J9" t="s">
        <v>338</v>
      </c>
      <c r="K9" t="s">
        <v>588</v>
      </c>
      <c r="L9">
        <v>4</v>
      </c>
      <c r="M9">
        <v>59.503100000000003</v>
      </c>
      <c r="N9">
        <v>30.052900000000001</v>
      </c>
      <c r="O9">
        <v>15.8368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607</v>
      </c>
      <c r="Y9">
        <v>1.681</v>
      </c>
      <c r="Z9" t="s">
        <v>608</v>
      </c>
      <c r="AA9">
        <v>1.0529999999999999</v>
      </c>
      <c r="AB9" t="s">
        <v>609</v>
      </c>
      <c r="AC9">
        <v>0</v>
      </c>
      <c r="AD9">
        <v>0</v>
      </c>
      <c r="AE9">
        <v>128.21610000000001</v>
      </c>
      <c r="AF9">
        <v>16</v>
      </c>
      <c r="AG9">
        <v>0</v>
      </c>
    </row>
    <row r="10" spans="1:33">
      <c r="A10" t="s">
        <v>610</v>
      </c>
      <c r="B10" s="1">
        <v>0.59722222222222221</v>
      </c>
      <c r="C10" t="s">
        <v>177</v>
      </c>
      <c r="D10" t="s">
        <v>587</v>
      </c>
      <c r="E10" t="s">
        <v>335</v>
      </c>
      <c r="F10">
        <v>4094</v>
      </c>
      <c r="G10" t="s">
        <v>336</v>
      </c>
      <c r="H10" t="s">
        <v>337</v>
      </c>
      <c r="I10" t="s">
        <v>233</v>
      </c>
      <c r="J10" t="s">
        <v>338</v>
      </c>
      <c r="K10" t="s">
        <v>588</v>
      </c>
      <c r="L10">
        <v>5</v>
      </c>
      <c r="M10">
        <v>43.087400000000002</v>
      </c>
      <c r="N10">
        <v>43.936</v>
      </c>
      <c r="O10">
        <v>15.7036</v>
      </c>
      <c r="P10">
        <v>6.5296000000000003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611</v>
      </c>
      <c r="Y10">
        <v>0.71760000000000002</v>
      </c>
      <c r="Z10" t="s">
        <v>612</v>
      </c>
      <c r="AA10">
        <v>7.4999999999999997E-2</v>
      </c>
      <c r="AB10" t="s">
        <v>613</v>
      </c>
      <c r="AC10">
        <v>0.43340000000000001</v>
      </c>
      <c r="AD10">
        <v>3.85</v>
      </c>
      <c r="AE10">
        <v>128.1636</v>
      </c>
      <c r="AF10">
        <v>25</v>
      </c>
      <c r="AG10">
        <v>0</v>
      </c>
    </row>
    <row r="11" spans="1:33">
      <c r="A11" t="s">
        <v>614</v>
      </c>
      <c r="B11" s="1">
        <v>0.59722222222222221</v>
      </c>
      <c r="C11" t="s">
        <v>177</v>
      </c>
      <c r="D11" t="s">
        <v>587</v>
      </c>
      <c r="E11" t="s">
        <v>335</v>
      </c>
      <c r="F11">
        <v>4094</v>
      </c>
      <c r="G11" t="s">
        <v>336</v>
      </c>
      <c r="H11" t="s">
        <v>337</v>
      </c>
      <c r="I11" t="s">
        <v>233</v>
      </c>
      <c r="J11" t="s">
        <v>338</v>
      </c>
      <c r="K11" t="s">
        <v>588</v>
      </c>
      <c r="L11">
        <v>6</v>
      </c>
      <c r="M11">
        <v>45.287399999999998</v>
      </c>
      <c r="N11">
        <v>32.074800000000003</v>
      </c>
      <c r="O11">
        <v>10.221299999999999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11.902100000000001</v>
      </c>
      <c r="X11" t="s">
        <v>420</v>
      </c>
      <c r="Y11">
        <v>2.2682000000000002</v>
      </c>
      <c r="Z11" t="s">
        <v>531</v>
      </c>
      <c r="AA11">
        <v>1.8614999999999999</v>
      </c>
      <c r="AB11" t="s">
        <v>615</v>
      </c>
      <c r="AC11">
        <v>1.4423999999999999</v>
      </c>
      <c r="AD11">
        <v>0</v>
      </c>
      <c r="AE11">
        <v>121.3651</v>
      </c>
      <c r="AF11">
        <v>50</v>
      </c>
      <c r="AG11">
        <v>0</v>
      </c>
    </row>
    <row r="12" spans="1:33">
      <c r="A12" t="s">
        <v>616</v>
      </c>
      <c r="B12" s="1">
        <v>0.59722222222222221</v>
      </c>
      <c r="C12" t="s">
        <v>177</v>
      </c>
      <c r="D12" t="s">
        <v>587</v>
      </c>
      <c r="E12" t="s">
        <v>335</v>
      </c>
      <c r="F12">
        <v>4094</v>
      </c>
      <c r="G12" t="s">
        <v>336</v>
      </c>
      <c r="H12" t="s">
        <v>337</v>
      </c>
      <c r="I12" t="s">
        <v>233</v>
      </c>
      <c r="J12" t="s">
        <v>338</v>
      </c>
      <c r="K12" t="s">
        <v>588</v>
      </c>
      <c r="L12">
        <v>5</v>
      </c>
      <c r="M12">
        <v>43.703600000000002</v>
      </c>
      <c r="N12">
        <v>32.5291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393</v>
      </c>
      <c r="Y12">
        <v>3.1899000000000002</v>
      </c>
      <c r="Z12" t="s">
        <v>617</v>
      </c>
      <c r="AA12">
        <v>3.7355999999999998</v>
      </c>
      <c r="AB12" t="s">
        <v>367</v>
      </c>
      <c r="AC12">
        <v>1.9595</v>
      </c>
      <c r="AD12">
        <v>0</v>
      </c>
      <c r="AE12">
        <v>118.9059</v>
      </c>
      <c r="AF12">
        <v>6.5</v>
      </c>
      <c r="AG12">
        <v>0</v>
      </c>
    </row>
    <row r="13" spans="1:33">
      <c r="A13" t="s">
        <v>618</v>
      </c>
      <c r="B13" s="1">
        <v>0.59722222222222221</v>
      </c>
      <c r="C13" t="s">
        <v>177</v>
      </c>
      <c r="D13" t="s">
        <v>587</v>
      </c>
      <c r="E13" t="s">
        <v>335</v>
      </c>
      <c r="F13">
        <v>4094</v>
      </c>
      <c r="G13" t="s">
        <v>336</v>
      </c>
      <c r="H13" t="s">
        <v>337</v>
      </c>
      <c r="I13" t="s">
        <v>233</v>
      </c>
      <c r="J13" t="s">
        <v>338</v>
      </c>
      <c r="K13" t="s">
        <v>588</v>
      </c>
      <c r="L13">
        <v>4</v>
      </c>
      <c r="M13">
        <v>51.38</v>
      </c>
      <c r="N13">
        <v>24.496200000000002</v>
      </c>
      <c r="O13">
        <v>13.5177</v>
      </c>
      <c r="P13">
        <v>4.7140000000000004</v>
      </c>
      <c r="Q13">
        <v>2.2094999999999998</v>
      </c>
      <c r="R13">
        <v>2.0246</v>
      </c>
      <c r="S13">
        <v>2.1947999999999999</v>
      </c>
      <c r="T13">
        <v>1.1238999999999999</v>
      </c>
      <c r="U13">
        <v>0.63180000000000003</v>
      </c>
      <c r="V13">
        <v>0.88029999999999997</v>
      </c>
      <c r="W13">
        <v>0</v>
      </c>
      <c r="X13" t="s">
        <v>619</v>
      </c>
      <c r="Y13">
        <v>1.8512999999999999</v>
      </c>
      <c r="Z13" t="s">
        <v>620</v>
      </c>
      <c r="AA13">
        <v>0.39029999999999998</v>
      </c>
      <c r="AB13" t="s">
        <v>621</v>
      </c>
      <c r="AC13">
        <v>2.0920000000000001</v>
      </c>
      <c r="AD13">
        <v>5.4028</v>
      </c>
      <c r="AE13">
        <v>112.9091</v>
      </c>
      <c r="AF13">
        <v>50</v>
      </c>
      <c r="AG13">
        <v>0</v>
      </c>
    </row>
    <row r="14" spans="1:33">
      <c r="A14" t="s">
        <v>622</v>
      </c>
      <c r="B14" s="1">
        <v>0.59722222222222221</v>
      </c>
      <c r="C14" t="s">
        <v>177</v>
      </c>
      <c r="D14" t="s">
        <v>587</v>
      </c>
      <c r="E14" t="s">
        <v>335</v>
      </c>
      <c r="F14">
        <v>4094</v>
      </c>
      <c r="G14" t="s">
        <v>336</v>
      </c>
      <c r="H14" t="s">
        <v>337</v>
      </c>
      <c r="I14" t="s">
        <v>233</v>
      </c>
      <c r="J14" t="s">
        <v>338</v>
      </c>
      <c r="K14" t="s">
        <v>588</v>
      </c>
      <c r="L14">
        <v>4</v>
      </c>
      <c r="M14">
        <v>37.500399999999999</v>
      </c>
      <c r="N14">
        <v>26.793199999999999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623</v>
      </c>
      <c r="Y14">
        <v>1.4456</v>
      </c>
      <c r="Z14" t="s">
        <v>624</v>
      </c>
      <c r="AA14">
        <v>1.5441</v>
      </c>
      <c r="AB14" t="s">
        <v>483</v>
      </c>
      <c r="AC14">
        <v>1.8595999999999999</v>
      </c>
      <c r="AD14">
        <v>0</v>
      </c>
      <c r="AE14">
        <v>97.575100000000006</v>
      </c>
      <c r="AF14">
        <v>33</v>
      </c>
      <c r="AG14">
        <v>0</v>
      </c>
    </row>
    <row r="15" spans="1:33">
      <c r="A15" t="s">
        <v>625</v>
      </c>
      <c r="B15" s="1">
        <v>0.59722222222222221</v>
      </c>
      <c r="C15" t="s">
        <v>177</v>
      </c>
      <c r="D15" t="s">
        <v>587</v>
      </c>
      <c r="E15" t="s">
        <v>335</v>
      </c>
      <c r="F15">
        <v>4094</v>
      </c>
      <c r="G15" t="s">
        <v>336</v>
      </c>
      <c r="H15" t="s">
        <v>337</v>
      </c>
      <c r="I15" t="s">
        <v>233</v>
      </c>
      <c r="J15" t="s">
        <v>338</v>
      </c>
      <c r="K15" t="s">
        <v>588</v>
      </c>
      <c r="L15">
        <v>6</v>
      </c>
      <c r="M15">
        <v>34.2667</v>
      </c>
      <c r="N15">
        <v>21.2041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513</v>
      </c>
      <c r="Y15">
        <v>0.60740000000000005</v>
      </c>
      <c r="Z15" t="s">
        <v>626</v>
      </c>
      <c r="AA15">
        <v>0.3977</v>
      </c>
      <c r="AB15" t="s">
        <v>627</v>
      </c>
      <c r="AC15">
        <v>1.3877999999999999</v>
      </c>
      <c r="AD15">
        <v>2.5</v>
      </c>
      <c r="AE15">
        <v>84.702799999999996</v>
      </c>
      <c r="AF15">
        <v>20</v>
      </c>
      <c r="AG15">
        <v>0</v>
      </c>
    </row>
    <row r="16" spans="1:33">
      <c r="A16" t="s">
        <v>628</v>
      </c>
      <c r="B16" s="1">
        <v>0.59722222222222221</v>
      </c>
      <c r="C16" t="s">
        <v>177</v>
      </c>
      <c r="D16" t="s">
        <v>587</v>
      </c>
      <c r="E16" t="s">
        <v>335</v>
      </c>
      <c r="F16">
        <v>4094</v>
      </c>
      <c r="G16" t="s">
        <v>336</v>
      </c>
      <c r="H16" t="s">
        <v>337</v>
      </c>
      <c r="I16" t="s">
        <v>233</v>
      </c>
      <c r="J16" t="s">
        <v>338</v>
      </c>
      <c r="K16" t="s">
        <v>588</v>
      </c>
      <c r="L16">
        <v>5</v>
      </c>
      <c r="M16">
        <v>25.523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416</v>
      </c>
      <c r="Y16">
        <v>3.8717999999999999</v>
      </c>
      <c r="Z16" t="s">
        <v>624</v>
      </c>
      <c r="AA16">
        <v>1.5441</v>
      </c>
      <c r="AB16" t="s">
        <v>414</v>
      </c>
      <c r="AC16">
        <v>2.3428</v>
      </c>
      <c r="AD16">
        <v>0</v>
      </c>
      <c r="AE16">
        <v>72.102099999999993</v>
      </c>
      <c r="AF16">
        <v>33</v>
      </c>
      <c r="AG16">
        <v>0</v>
      </c>
    </row>
    <row r="17" spans="1:33">
      <c r="A17" t="s">
        <v>629</v>
      </c>
      <c r="B17" s="1">
        <v>0.59722222222222221</v>
      </c>
      <c r="C17" t="s">
        <v>177</v>
      </c>
      <c r="D17" t="s">
        <v>587</v>
      </c>
      <c r="E17" t="s">
        <v>335</v>
      </c>
      <c r="F17">
        <v>4094</v>
      </c>
      <c r="G17" t="s">
        <v>336</v>
      </c>
      <c r="H17" t="s">
        <v>337</v>
      </c>
      <c r="I17" t="s">
        <v>233</v>
      </c>
      <c r="J17" t="s">
        <v>338</v>
      </c>
      <c r="K17" t="s">
        <v>588</v>
      </c>
      <c r="L17">
        <v>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516</v>
      </c>
      <c r="Y17">
        <v>2.8506</v>
      </c>
      <c r="Z17" t="s">
        <v>383</v>
      </c>
      <c r="AA17">
        <v>2.1709999999999998</v>
      </c>
      <c r="AB17" t="s">
        <v>518</v>
      </c>
      <c r="AC17">
        <v>1.3333999999999999</v>
      </c>
      <c r="AD17">
        <v>0</v>
      </c>
      <c r="AE17">
        <v>6.3550000000000004</v>
      </c>
      <c r="AF17">
        <v>10</v>
      </c>
      <c r="AG17">
        <v>0</v>
      </c>
    </row>
    <row r="51" spans="1:33" hidden="1" outlineLevel="1">
      <c r="A51" t="str">
        <f>C2</f>
        <v>Chepstow</v>
      </c>
      <c r="B51">
        <f>B2</f>
        <v>0.59722222222222221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Before Midnight</v>
      </c>
      <c r="L52" t="str">
        <f t="shared" si="0"/>
        <v>Before Midnight</v>
      </c>
      <c r="M52" t="str">
        <f t="shared" si="0"/>
        <v>Before Midnight</v>
      </c>
      <c r="N52" t="str">
        <f t="shared" ref="N52:N91" si="1">INDEX($A$2:$A$20,(MATCH(LARGE(W$2:W$20,$J52),W$2:W$20,0)))</f>
        <v>Mr Macho (IRE)</v>
      </c>
      <c r="O52" t="str">
        <f t="shared" ref="O52:O91" si="2">INDEX($A$2:$A$20,(MATCH(LARGE(AA$2:AA$20,$J52),AA$2:AA$20,0)))</f>
        <v>Mr Macho (IRE)</v>
      </c>
      <c r="P52" t="str">
        <f t="shared" ref="P52:P91" si="3">INDEX($A$2:$A$20,(MATCH(LARGE(Y$2:Y$20,$J52),Y$2:Y$20,0)))</f>
        <v>Before Midnight</v>
      </c>
      <c r="Q52" t="str">
        <f t="shared" ref="Q52:Q91" si="4">INDEX($A$2:$A$20,(MATCH(LARGE(Y$2:Y$20,$J52),Y$2:Y$20,0)))</f>
        <v>Before Midnight</v>
      </c>
      <c r="R52" t="str">
        <f t="shared" ref="R52:R91" si="5">INDEX($A$2:$A$20,(MATCH(LARGE(AD$2:AD$20,$J52),AD$2:AD$20,0)))</f>
        <v>Before Midnight</v>
      </c>
      <c r="S52" t="str">
        <f t="shared" ref="S52:S80" si="6">A2</f>
        <v>Before Midnight</v>
      </c>
      <c r="V52">
        <f t="shared" ref="V52:V80" si="7">SUM(Y52:AF52)</f>
        <v>120</v>
      </c>
      <c r="W52">
        <f t="shared" ref="W52:W80" si="8">V52-AG2</f>
        <v>120</v>
      </c>
      <c r="X52">
        <f t="shared" ref="X52:X60" si="9">IF(ISNA(W52),"",W52)</f>
        <v>120</v>
      </c>
      <c r="Y52">
        <f t="shared" ref="Y52:AA80" si="10">(($H$63+1)-(RANK(M2,M$2:M$30)))</f>
        <v>16</v>
      </c>
      <c r="Z52">
        <f t="shared" si="10"/>
        <v>16</v>
      </c>
      <c r="AA52">
        <f t="shared" si="10"/>
        <v>16</v>
      </c>
      <c r="AB52">
        <f t="shared" ref="AB52:AB80" si="11">(($H$63+1)-(RANK(W2,W$2:W$30)))</f>
        <v>12</v>
      </c>
      <c r="AC52">
        <f t="shared" ref="AC52:AC80" si="12">(($H$63+1)-(RANK(Y2,Y$2:Y$30)))</f>
        <v>16</v>
      </c>
      <c r="AD52">
        <f t="shared" ref="AD52:AD80" si="13">(($H$63+1)-(RANK(AA2,AA$2:AA$30)))</f>
        <v>14</v>
      </c>
      <c r="AE52">
        <f t="shared" ref="AE52:AF80" si="14">(($H$63+1)-(RANK(AC2,AC$2:AC$30)))</f>
        <v>14</v>
      </c>
      <c r="AF52">
        <f t="shared" si="14"/>
        <v>16</v>
      </c>
      <c r="AG52" t="str">
        <f>INDEX(S52:S92, MATCH(LARGE(X52:X92, 1),X52:X92, 0))</f>
        <v>Before Midnight</v>
      </c>
    </row>
    <row r="53" spans="1:33" hidden="1" outlineLevel="1">
      <c r="A53" t="s">
        <v>43</v>
      </c>
      <c r="B53" t="str">
        <f>A2</f>
        <v>Before Midnight</v>
      </c>
      <c r="C53">
        <f>AE2</f>
        <v>242.4752</v>
      </c>
      <c r="D53">
        <f>AG2</f>
        <v>0</v>
      </c>
      <c r="E53">
        <f>C53-D53</f>
        <v>242.4752</v>
      </c>
      <c r="F53">
        <f>SUMIF(B53:B61, B53, G53:G61)</f>
        <v>0.94965711329537073</v>
      </c>
      <c r="G53">
        <f>(1/C53)*(C53-C54)</f>
        <v>0.24078668663846864</v>
      </c>
      <c r="H53">
        <f>AF2</f>
        <v>1.63</v>
      </c>
      <c r="J53">
        <v>2</v>
      </c>
      <c r="K53" t="str">
        <f t="shared" si="0"/>
        <v>Senior Citizen</v>
      </c>
      <c r="L53" t="str">
        <f t="shared" si="0"/>
        <v>Dancing Grey</v>
      </c>
      <c r="M53" t="str">
        <f t="shared" si="0"/>
        <v>Over The Arch (IRE)</v>
      </c>
      <c r="N53" t="str">
        <f t="shared" si="1"/>
        <v>Dr Wells</v>
      </c>
      <c r="O53" t="str">
        <f t="shared" si="2"/>
        <v>Getaway Trump (IRE)</v>
      </c>
      <c r="P53" t="str">
        <f t="shared" si="3"/>
        <v>Mr Macho (IRE)</v>
      </c>
      <c r="Q53" t="str">
        <f t="shared" si="4"/>
        <v>Mr Macho (IRE)</v>
      </c>
      <c r="R53" t="str">
        <f t="shared" si="5"/>
        <v>Mr Macho (IRE)</v>
      </c>
      <c r="S53" t="str">
        <f t="shared" si="6"/>
        <v>Mr Macho (IRE)</v>
      </c>
      <c r="V53">
        <f t="shared" si="7"/>
        <v>104</v>
      </c>
      <c r="W53">
        <f t="shared" si="8"/>
        <v>104</v>
      </c>
      <c r="X53">
        <f t="shared" si="9"/>
        <v>104</v>
      </c>
      <c r="Y53">
        <f t="shared" si="10"/>
        <v>14</v>
      </c>
      <c r="Z53">
        <f t="shared" si="10"/>
        <v>7</v>
      </c>
      <c r="AA53">
        <f t="shared" si="10"/>
        <v>8</v>
      </c>
      <c r="AB53">
        <f t="shared" si="11"/>
        <v>16</v>
      </c>
      <c r="AC53">
        <f t="shared" si="12"/>
        <v>15</v>
      </c>
      <c r="AD53">
        <f t="shared" si="13"/>
        <v>16</v>
      </c>
      <c r="AE53">
        <f t="shared" si="14"/>
        <v>13</v>
      </c>
      <c r="AF53">
        <f t="shared" si="14"/>
        <v>15</v>
      </c>
    </row>
    <row r="54" spans="1:33" hidden="1" outlineLevel="1">
      <c r="A54" t="s">
        <v>44</v>
      </c>
      <c r="B54" t="str">
        <f>A3</f>
        <v>Mr Macho (IRE)</v>
      </c>
      <c r="C54">
        <f>AE3</f>
        <v>184.09039999999999</v>
      </c>
      <c r="D54">
        <f>AG3</f>
        <v>0</v>
      </c>
      <c r="E54">
        <f t="shared" ref="E54:E55" si="15">C54-D54</f>
        <v>184.09039999999999</v>
      </c>
      <c r="F54">
        <f ca="1">SUMIF(B53:B64, B54, G53:G61)</f>
        <v>0.47710651714560526</v>
      </c>
      <c r="H54">
        <f>AF3</f>
        <v>8</v>
      </c>
      <c r="J54">
        <v>3</v>
      </c>
      <c r="K54" t="str">
        <f t="shared" si="0"/>
        <v>Mr Macho (IRE)</v>
      </c>
      <c r="L54" t="str">
        <f t="shared" si="0"/>
        <v>Over The Arch (IRE)</v>
      </c>
      <c r="M54" t="str">
        <f t="shared" si="0"/>
        <v>Enrichissant (FR)</v>
      </c>
      <c r="N54" t="str">
        <f t="shared" si="1"/>
        <v>Troed Y Melin (IRE)</v>
      </c>
      <c r="O54" t="str">
        <f t="shared" si="2"/>
        <v>Before Midnight</v>
      </c>
      <c r="P54" t="str">
        <f t="shared" si="3"/>
        <v>Clondaw Ace (IRE)</v>
      </c>
      <c r="Q54" t="str">
        <f t="shared" si="4"/>
        <v>Clondaw Ace (IRE)</v>
      </c>
      <c r="R54" t="str">
        <f t="shared" si="5"/>
        <v>Senior Citizen</v>
      </c>
      <c r="S54" t="str">
        <f t="shared" si="6"/>
        <v>Senior Citizen</v>
      </c>
      <c r="V54">
        <f t="shared" si="7"/>
        <v>81</v>
      </c>
      <c r="W54">
        <f t="shared" si="8"/>
        <v>81</v>
      </c>
      <c r="X54">
        <f t="shared" si="9"/>
        <v>81</v>
      </c>
      <c r="Y54">
        <f t="shared" si="10"/>
        <v>15</v>
      </c>
      <c r="Z54">
        <f t="shared" si="10"/>
        <v>6</v>
      </c>
      <c r="AA54">
        <f t="shared" si="10"/>
        <v>8</v>
      </c>
      <c r="AB54">
        <f t="shared" si="11"/>
        <v>10</v>
      </c>
      <c r="AC54">
        <f t="shared" si="12"/>
        <v>10</v>
      </c>
      <c r="AD54">
        <f t="shared" si="13"/>
        <v>11</v>
      </c>
      <c r="AE54">
        <f t="shared" si="14"/>
        <v>7</v>
      </c>
      <c r="AF54">
        <f t="shared" si="14"/>
        <v>14</v>
      </c>
    </row>
    <row r="55" spans="1:33" hidden="1" outlineLevel="1">
      <c r="A55" t="s">
        <v>45</v>
      </c>
      <c r="B55" t="str">
        <f>A4</f>
        <v>Senior Citizen</v>
      </c>
      <c r="C55">
        <f>AE4</f>
        <v>153.0523</v>
      </c>
      <c r="D55">
        <f>AG4</f>
        <v>0</v>
      </c>
      <c r="E55">
        <f t="shared" si="15"/>
        <v>153.0523</v>
      </c>
      <c r="F55">
        <f ca="1">SUMIF(B53:B64, B55, G53:G61)</f>
        <v>0</v>
      </c>
      <c r="H55">
        <f>AF4</f>
        <v>4</v>
      </c>
      <c r="J55">
        <v>4</v>
      </c>
      <c r="K55" t="str">
        <f t="shared" si="0"/>
        <v>Copper Coin</v>
      </c>
      <c r="L55" t="str">
        <f t="shared" si="0"/>
        <v>Troed Y Melin (IRE)</v>
      </c>
      <c r="M55" t="str">
        <f t="shared" si="0"/>
        <v>Dancing Grey</v>
      </c>
      <c r="N55" t="str">
        <f t="shared" si="1"/>
        <v>Over The Arch (IRE)</v>
      </c>
      <c r="O55" t="str">
        <f t="shared" si="2"/>
        <v>Some Operator (IRE)</v>
      </c>
      <c r="P55" t="str">
        <f t="shared" si="3"/>
        <v>Getaway Trump (IRE)</v>
      </c>
      <c r="Q55" t="str">
        <f t="shared" si="4"/>
        <v>Getaway Trump (IRE)</v>
      </c>
      <c r="R55" t="str">
        <f t="shared" si="5"/>
        <v>London Grammar (IRE)</v>
      </c>
      <c r="S55" t="str">
        <f t="shared" si="6"/>
        <v>Over The Arch (IRE)</v>
      </c>
      <c r="V55">
        <f t="shared" si="7"/>
        <v>72</v>
      </c>
      <c r="W55">
        <f t="shared" si="8"/>
        <v>72</v>
      </c>
      <c r="X55">
        <f t="shared" si="9"/>
        <v>72</v>
      </c>
      <c r="Y55">
        <f t="shared" si="10"/>
        <v>9</v>
      </c>
      <c r="Z55">
        <f t="shared" si="10"/>
        <v>14</v>
      </c>
      <c r="AA55">
        <f t="shared" si="10"/>
        <v>15</v>
      </c>
      <c r="AB55">
        <f t="shared" si="11"/>
        <v>13</v>
      </c>
      <c r="AC55">
        <f t="shared" si="12"/>
        <v>1</v>
      </c>
      <c r="AD55">
        <f t="shared" si="13"/>
        <v>4</v>
      </c>
      <c r="AE55">
        <f t="shared" si="14"/>
        <v>8</v>
      </c>
      <c r="AF55">
        <f t="shared" si="14"/>
        <v>8</v>
      </c>
    </row>
    <row r="56" spans="1:33" hidden="1" outlineLevel="1">
      <c r="A56" t="s">
        <v>46</v>
      </c>
      <c r="B56" t="str">
        <f>INDEX(A$2:A$20,MATCH(C56,M$2:M$20,0))</f>
        <v>Before Midnight</v>
      </c>
      <c r="C56">
        <f>LARGE(M$2:M$20, D56)</f>
        <v>87.934700000000007</v>
      </c>
      <c r="D56">
        <v>1</v>
      </c>
      <c r="E56">
        <f>LARGE(M$2:M$20, F56)</f>
        <v>70.435900000000004</v>
      </c>
      <c r="F56">
        <v>2</v>
      </c>
      <c r="G56">
        <f t="shared" ref="G56:G61" si="16">IF(C56&gt;0, (1/C56)*(C56-E56), 0.1)</f>
        <v>0.19899766531301069</v>
      </c>
      <c r="H56">
        <f t="shared" ref="H56:H61" si="17">INDEX(AF$2:AF$20,MATCH(B56,A$2:A$20,0))</f>
        <v>1.63</v>
      </c>
      <c r="J56">
        <v>5</v>
      </c>
      <c r="K56" t="str">
        <f t="shared" si="0"/>
        <v>Enrichissant (FR)</v>
      </c>
      <c r="L56" t="str">
        <f t="shared" si="0"/>
        <v>The Boom Is Back (IRE)</v>
      </c>
      <c r="M56" t="str">
        <f t="shared" si="0"/>
        <v>Troed Y Melin (IRE)</v>
      </c>
      <c r="N56" t="str">
        <f t="shared" si="1"/>
        <v>Before Midnight</v>
      </c>
      <c r="O56" t="str">
        <f t="shared" si="2"/>
        <v>Dr Wells</v>
      </c>
      <c r="P56" t="str">
        <f t="shared" si="3"/>
        <v>Some Operator (IRE)</v>
      </c>
      <c r="Q56" t="str">
        <f t="shared" si="4"/>
        <v>Some Operator (IRE)</v>
      </c>
      <c r="R56" t="str">
        <f t="shared" si="5"/>
        <v>Dancing Grey</v>
      </c>
      <c r="S56" t="str">
        <f t="shared" si="6"/>
        <v>Troed Y Melin (IRE)</v>
      </c>
      <c r="V56">
        <f t="shared" si="7"/>
        <v>75</v>
      </c>
      <c r="W56">
        <f t="shared" si="8"/>
        <v>75</v>
      </c>
      <c r="X56">
        <f t="shared" si="9"/>
        <v>75</v>
      </c>
      <c r="Y56">
        <f t="shared" si="10"/>
        <v>8</v>
      </c>
      <c r="Z56">
        <f t="shared" si="10"/>
        <v>13</v>
      </c>
      <c r="AA56">
        <f t="shared" si="10"/>
        <v>12</v>
      </c>
      <c r="AB56">
        <f t="shared" si="11"/>
        <v>14</v>
      </c>
      <c r="AC56">
        <f t="shared" si="12"/>
        <v>11</v>
      </c>
      <c r="AD56">
        <f t="shared" si="13"/>
        <v>2</v>
      </c>
      <c r="AE56">
        <f t="shared" si="14"/>
        <v>6</v>
      </c>
      <c r="AF56">
        <f t="shared" si="14"/>
        <v>9</v>
      </c>
    </row>
    <row r="57" spans="1:33" hidden="1" outlineLevel="1">
      <c r="A57" t="s">
        <v>25</v>
      </c>
      <c r="B57" t="str">
        <f>INDEX(A$2:A$20,MATCH(C57,W$2:W$20,0))</f>
        <v>Mr Macho (IRE)</v>
      </c>
      <c r="C57">
        <f>LARGE(W$2:W$20, D57)</f>
        <v>19.5686</v>
      </c>
      <c r="D57">
        <v>1</v>
      </c>
      <c r="E57">
        <f>LARGE(W$2:W$20, F57)</f>
        <v>11.902100000000001</v>
      </c>
      <c r="F57">
        <v>2</v>
      </c>
      <c r="G57">
        <f t="shared" si="16"/>
        <v>0.39177559968520997</v>
      </c>
      <c r="H57">
        <f t="shared" si="17"/>
        <v>8</v>
      </c>
      <c r="J57">
        <v>6</v>
      </c>
      <c r="K57" t="str">
        <f t="shared" si="0"/>
        <v>The Boom Is Back (IRE)</v>
      </c>
      <c r="L57" t="str">
        <f t="shared" si="0"/>
        <v>Getaway Trump (IRE)</v>
      </c>
      <c r="M57" t="str">
        <f t="shared" si="0"/>
        <v>London Grammar (IRE)</v>
      </c>
      <c r="N57" t="str">
        <f t="shared" si="1"/>
        <v>Copper Coin</v>
      </c>
      <c r="O57" t="str">
        <f t="shared" si="2"/>
        <v>Senior Citizen</v>
      </c>
      <c r="P57" t="str">
        <f t="shared" si="3"/>
        <v>Troed Y Melin (IRE)</v>
      </c>
      <c r="Q57" t="str">
        <f t="shared" si="4"/>
        <v>Troed Y Melin (IRE)</v>
      </c>
      <c r="R57" t="str">
        <f t="shared" si="5"/>
        <v>Tea Time On Mars</v>
      </c>
      <c r="S57" t="str">
        <f t="shared" si="6"/>
        <v>Copper Coin</v>
      </c>
      <c r="V57">
        <f t="shared" si="7"/>
        <v>76</v>
      </c>
      <c r="W57">
        <f t="shared" si="8"/>
        <v>76</v>
      </c>
      <c r="X57">
        <f t="shared" si="9"/>
        <v>76</v>
      </c>
      <c r="Y57">
        <f t="shared" si="10"/>
        <v>13</v>
      </c>
      <c r="Z57">
        <f t="shared" si="10"/>
        <v>5</v>
      </c>
      <c r="AA57">
        <f t="shared" si="10"/>
        <v>10</v>
      </c>
      <c r="AB57">
        <f t="shared" si="11"/>
        <v>11</v>
      </c>
      <c r="AC57">
        <f t="shared" si="12"/>
        <v>4</v>
      </c>
      <c r="AD57">
        <f t="shared" si="13"/>
        <v>8</v>
      </c>
      <c r="AE57">
        <f t="shared" si="14"/>
        <v>15</v>
      </c>
      <c r="AF57">
        <f t="shared" si="14"/>
        <v>10</v>
      </c>
    </row>
    <row r="58" spans="1:33" hidden="1" outlineLevel="1">
      <c r="A58" t="s">
        <v>28</v>
      </c>
      <c r="B58" t="str">
        <f>INDEX(A$2:A$20,MATCH(C58,AA$2:AA$20,0))</f>
        <v>Mr Macho (IRE)</v>
      </c>
      <c r="C58">
        <f>LARGE(AA$2:AA$20, D58)</f>
        <v>4.0841000000000003</v>
      </c>
      <c r="D58">
        <v>1</v>
      </c>
      <c r="E58">
        <f>LARGE(AA$2:AA$20, F58)</f>
        <v>3.7355999999999998</v>
      </c>
      <c r="F58">
        <v>2</v>
      </c>
      <c r="G58">
        <f t="shared" si="16"/>
        <v>8.5330917460395297E-2</v>
      </c>
      <c r="H58">
        <f t="shared" si="17"/>
        <v>8</v>
      </c>
      <c r="J58">
        <v>7</v>
      </c>
      <c r="K58" t="str">
        <f t="shared" si="0"/>
        <v>London Grammar (IRE)</v>
      </c>
      <c r="L58" t="str">
        <f t="shared" si="0"/>
        <v>Dr Wells</v>
      </c>
      <c r="M58" t="str">
        <f t="shared" si="0"/>
        <v>Copper Coin</v>
      </c>
      <c r="N58" t="str">
        <f t="shared" si="1"/>
        <v>Senior Citizen</v>
      </c>
      <c r="O58" t="str">
        <f t="shared" si="2"/>
        <v>Gaelic Poet (IRE)</v>
      </c>
      <c r="P58" t="str">
        <f t="shared" si="3"/>
        <v>Senior Citizen</v>
      </c>
      <c r="Q58" t="str">
        <f t="shared" si="4"/>
        <v>Senior Citizen</v>
      </c>
      <c r="R58" t="str">
        <f t="shared" si="5"/>
        <v>Copper Coin</v>
      </c>
      <c r="S58" t="str">
        <f t="shared" si="6"/>
        <v>The Boom Is Back (IRE)</v>
      </c>
      <c r="V58">
        <f t="shared" si="7"/>
        <v>70</v>
      </c>
      <c r="W58">
        <f t="shared" si="8"/>
        <v>70</v>
      </c>
      <c r="X58">
        <f t="shared" si="9"/>
        <v>70</v>
      </c>
      <c r="Y58">
        <f t="shared" si="10"/>
        <v>11</v>
      </c>
      <c r="Z58">
        <f t="shared" si="10"/>
        <v>12</v>
      </c>
      <c r="AA58">
        <f t="shared" si="10"/>
        <v>8</v>
      </c>
      <c r="AB58">
        <f t="shared" si="11"/>
        <v>10</v>
      </c>
      <c r="AC58">
        <f t="shared" si="12"/>
        <v>8</v>
      </c>
      <c r="AD58">
        <f t="shared" si="13"/>
        <v>3</v>
      </c>
      <c r="AE58">
        <f t="shared" si="14"/>
        <v>10</v>
      </c>
      <c r="AF58">
        <f t="shared" si="14"/>
        <v>8</v>
      </c>
    </row>
    <row r="59" spans="1:33" hidden="1" outlineLevel="1">
      <c r="A59" t="s">
        <v>30</v>
      </c>
      <c r="B59" t="str">
        <f>INDEX(A$2:A$20,MATCH(C59,AC$2:AC$20,0))</f>
        <v>Clondaw Ace (IRE)</v>
      </c>
      <c r="C59">
        <f>LARGE(AC$2:AC$20, D59)</f>
        <v>2.3428</v>
      </c>
      <c r="D59">
        <v>1</v>
      </c>
      <c r="E59">
        <f>LARGE(AC$2:AC$20, F59)</f>
        <v>2.2696000000000001</v>
      </c>
      <c r="F59">
        <v>2</v>
      </c>
      <c r="G59">
        <f t="shared" si="16"/>
        <v>3.1244664504012264E-2</v>
      </c>
      <c r="H59">
        <f t="shared" si="17"/>
        <v>33</v>
      </c>
      <c r="J59">
        <v>8</v>
      </c>
      <c r="K59" t="str">
        <f t="shared" si="0"/>
        <v>Over The Arch (IRE)</v>
      </c>
      <c r="L59" t="str">
        <f t="shared" si="0"/>
        <v>Enrichissant (FR)</v>
      </c>
      <c r="M59" t="str">
        <f t="shared" si="0"/>
        <v>Dr Wells</v>
      </c>
      <c r="N59" t="str">
        <f t="shared" si="1"/>
        <v>Senior Citizen</v>
      </c>
      <c r="O59" t="str">
        <f t="shared" si="2"/>
        <v>Gaelic Poet (IRE)</v>
      </c>
      <c r="P59" t="str">
        <f t="shared" si="3"/>
        <v>Dr Wells</v>
      </c>
      <c r="Q59" t="str">
        <f t="shared" si="4"/>
        <v>Dr Wells</v>
      </c>
      <c r="R59" t="str">
        <f t="shared" si="5"/>
        <v>Troed Y Melin (IRE)</v>
      </c>
      <c r="S59" t="str">
        <f t="shared" si="6"/>
        <v>Enrichissant (FR)</v>
      </c>
      <c r="V59">
        <f t="shared" si="7"/>
        <v>67</v>
      </c>
      <c r="W59">
        <f t="shared" si="8"/>
        <v>67</v>
      </c>
      <c r="X59">
        <f t="shared" si="9"/>
        <v>67</v>
      </c>
      <c r="Y59">
        <f t="shared" si="10"/>
        <v>12</v>
      </c>
      <c r="Z59">
        <f t="shared" si="10"/>
        <v>9</v>
      </c>
      <c r="AA59">
        <f t="shared" si="10"/>
        <v>14</v>
      </c>
      <c r="AB59">
        <f t="shared" si="11"/>
        <v>10</v>
      </c>
      <c r="AC59">
        <f t="shared" si="12"/>
        <v>6</v>
      </c>
      <c r="AD59">
        <f t="shared" si="13"/>
        <v>7</v>
      </c>
      <c r="AE59">
        <f t="shared" si="14"/>
        <v>1</v>
      </c>
      <c r="AF59">
        <f t="shared" si="14"/>
        <v>8</v>
      </c>
    </row>
    <row r="60" spans="1:33" hidden="1" outlineLevel="1">
      <c r="A60" t="s">
        <v>26</v>
      </c>
      <c r="B60" t="str">
        <f>INDEX(A$2:A$20,MATCH(C60,Y$2:Y$20,0))</f>
        <v>Before Midnight</v>
      </c>
      <c r="C60">
        <f>LARGE(Y$2:Y$20, D60)</f>
        <v>4.4757999999999996</v>
      </c>
      <c r="D60">
        <v>1</v>
      </c>
      <c r="E60">
        <f>LARGE(Y$2:Y$20, F60)</f>
        <v>3.9169</v>
      </c>
      <c r="F60">
        <v>2</v>
      </c>
      <c r="G60">
        <f t="shared" si="16"/>
        <v>0.1248715313463514</v>
      </c>
      <c r="H60">
        <f t="shared" si="17"/>
        <v>1.63</v>
      </c>
      <c r="J60">
        <v>9</v>
      </c>
      <c r="K60" t="str">
        <f t="shared" si="0"/>
        <v>Troed Y Melin (IRE)</v>
      </c>
      <c r="L60" t="str">
        <f t="shared" si="0"/>
        <v>Gaelic Poet (IRE)</v>
      </c>
      <c r="M60" t="str">
        <f t="shared" si="0"/>
        <v>Mr Macho (IRE)</v>
      </c>
      <c r="N60" t="str">
        <f t="shared" si="1"/>
        <v>Senior Citizen</v>
      </c>
      <c r="O60" t="str">
        <f t="shared" si="2"/>
        <v>Copper Coin</v>
      </c>
      <c r="P60" t="str">
        <f t="shared" si="3"/>
        <v>The Boom Is Back (IRE)</v>
      </c>
      <c r="Q60" t="str">
        <f t="shared" si="4"/>
        <v>The Boom Is Back (IRE)</v>
      </c>
      <c r="R60" t="str">
        <f t="shared" si="5"/>
        <v>Over The Arch (IRE)</v>
      </c>
      <c r="S60" t="str">
        <f t="shared" si="6"/>
        <v>Dancing Grey</v>
      </c>
      <c r="V60">
        <f t="shared" si="7"/>
        <v>61</v>
      </c>
      <c r="W60">
        <f t="shared" si="8"/>
        <v>61</v>
      </c>
      <c r="X60">
        <f t="shared" si="9"/>
        <v>61</v>
      </c>
      <c r="Y60">
        <f t="shared" si="10"/>
        <v>5</v>
      </c>
      <c r="Z60">
        <f t="shared" si="10"/>
        <v>15</v>
      </c>
      <c r="AA60">
        <f t="shared" si="10"/>
        <v>13</v>
      </c>
      <c r="AB60">
        <f t="shared" si="11"/>
        <v>10</v>
      </c>
      <c r="AC60">
        <f t="shared" si="12"/>
        <v>3</v>
      </c>
      <c r="AD60">
        <f t="shared" si="13"/>
        <v>1</v>
      </c>
      <c r="AE60">
        <f t="shared" si="14"/>
        <v>2</v>
      </c>
      <c r="AF60">
        <f t="shared" si="14"/>
        <v>12</v>
      </c>
    </row>
    <row r="61" spans="1:33" hidden="1" outlineLevel="1">
      <c r="A61" t="s">
        <v>47</v>
      </c>
      <c r="B61" t="str">
        <f>INDEX(A$2:A$20,MATCH(C61,AD$2:AD$20,0))</f>
        <v>Before Midnight</v>
      </c>
      <c r="C61">
        <f>LARGE(AD$2:AD$20, D61)</f>
        <v>33.333399999999997</v>
      </c>
      <c r="D61">
        <v>1</v>
      </c>
      <c r="E61">
        <f>LARGE(AD$2:AD$20, F61)</f>
        <v>20.5</v>
      </c>
      <c r="F61">
        <v>2</v>
      </c>
      <c r="G61">
        <f t="shared" si="16"/>
        <v>0.38500122999753994</v>
      </c>
      <c r="H61">
        <f t="shared" si="17"/>
        <v>1.63</v>
      </c>
      <c r="J61">
        <v>10</v>
      </c>
      <c r="K61" t="str">
        <f t="shared" si="0"/>
        <v>Dr Wells</v>
      </c>
      <c r="L61" t="str">
        <f t="shared" si="0"/>
        <v>Mr Macho (IRE)</v>
      </c>
      <c r="M61" t="str">
        <f t="shared" si="0"/>
        <v>Mr Macho (IRE)</v>
      </c>
      <c r="N61" t="str">
        <f t="shared" si="1"/>
        <v>Senior Citizen</v>
      </c>
      <c r="O61" t="str">
        <f t="shared" si="2"/>
        <v>Enrichissant (FR)</v>
      </c>
      <c r="P61" t="str">
        <f t="shared" si="3"/>
        <v>London Grammar (IRE)</v>
      </c>
      <c r="Q61" t="str">
        <f t="shared" si="4"/>
        <v>London Grammar (IRE)</v>
      </c>
      <c r="R61" t="str">
        <f t="shared" si="5"/>
        <v>Over The Arch (IRE)</v>
      </c>
      <c r="S61" t="str">
        <f t="shared" si="6"/>
        <v>Dr Wells</v>
      </c>
      <c r="V61">
        <f t="shared" si="7"/>
        <v>75</v>
      </c>
      <c r="W61">
        <f t="shared" si="8"/>
        <v>75</v>
      </c>
      <c r="X61">
        <f>IF(ISNA(W61),"",W61)</f>
        <v>75</v>
      </c>
      <c r="Y61">
        <f t="shared" si="10"/>
        <v>7</v>
      </c>
      <c r="Z61">
        <f t="shared" si="10"/>
        <v>10</v>
      </c>
      <c r="AA61">
        <f t="shared" si="10"/>
        <v>9</v>
      </c>
      <c r="AB61">
        <f t="shared" si="11"/>
        <v>15</v>
      </c>
      <c r="AC61">
        <f t="shared" si="12"/>
        <v>9</v>
      </c>
      <c r="AD61">
        <f t="shared" si="13"/>
        <v>12</v>
      </c>
      <c r="AE61">
        <f t="shared" si="14"/>
        <v>5</v>
      </c>
      <c r="AF61">
        <f t="shared" si="14"/>
        <v>8</v>
      </c>
    </row>
    <row r="62" spans="1:33" hidden="1" outlineLevel="1">
      <c r="A62" t="s">
        <v>116</v>
      </c>
      <c r="B62" t="str">
        <f>IF(OR(D2="5f ", D2="6f ", D2="7f ", D2="1m "), B57, IF(J2="2yo", B59, B53))</f>
        <v>Before Midnight</v>
      </c>
      <c r="J62">
        <v>11</v>
      </c>
      <c r="K62" t="str">
        <f t="shared" si="0"/>
        <v>Getaway Trump (IRE)</v>
      </c>
      <c r="L62" t="str">
        <f t="shared" si="0"/>
        <v>Senior Citizen</v>
      </c>
      <c r="M62" t="str">
        <f t="shared" si="0"/>
        <v>Mr Macho (IRE)</v>
      </c>
      <c r="N62" t="str">
        <f t="shared" si="1"/>
        <v>Senior Citizen</v>
      </c>
      <c r="O62" t="str">
        <f t="shared" si="2"/>
        <v>Tea Time On Mars</v>
      </c>
      <c r="P62" t="str">
        <f t="shared" si="3"/>
        <v>Enrichissant (FR)</v>
      </c>
      <c r="Q62" t="str">
        <f t="shared" si="4"/>
        <v>Enrichissant (FR)</v>
      </c>
      <c r="R62" t="str">
        <f t="shared" si="5"/>
        <v>Over The Arch (IRE)</v>
      </c>
      <c r="S62" t="str">
        <f t="shared" si="6"/>
        <v>Getaway Trump (IRE)</v>
      </c>
      <c r="V62">
        <f t="shared" si="7"/>
        <v>82</v>
      </c>
      <c r="W62">
        <f t="shared" si="8"/>
        <v>82</v>
      </c>
      <c r="X62">
        <f t="shared" ref="X62:X80" si="18">IF(ISNA(W62),"",W62)</f>
        <v>82</v>
      </c>
      <c r="Y62">
        <f t="shared" si="10"/>
        <v>6</v>
      </c>
      <c r="Z62">
        <f t="shared" si="10"/>
        <v>11</v>
      </c>
      <c r="AA62">
        <f t="shared" si="10"/>
        <v>8</v>
      </c>
      <c r="AB62">
        <f t="shared" si="11"/>
        <v>10</v>
      </c>
      <c r="AC62">
        <f t="shared" si="12"/>
        <v>13</v>
      </c>
      <c r="AD62">
        <f t="shared" si="13"/>
        <v>15</v>
      </c>
      <c r="AE62">
        <f t="shared" si="14"/>
        <v>11</v>
      </c>
      <c r="AF62">
        <f t="shared" si="14"/>
        <v>8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Before Midnight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16</v>
      </c>
      <c r="J63">
        <v>12</v>
      </c>
      <c r="K63" t="str">
        <f t="shared" si="0"/>
        <v>Dancing Grey</v>
      </c>
      <c r="L63" t="str">
        <f t="shared" si="0"/>
        <v>Copper Coin</v>
      </c>
      <c r="M63" t="str">
        <f t="shared" si="0"/>
        <v>Mr Macho (IRE)</v>
      </c>
      <c r="N63" t="str">
        <f t="shared" si="1"/>
        <v>Senior Citizen</v>
      </c>
      <c r="O63" t="str">
        <f t="shared" si="2"/>
        <v>London Grammar (IRE)</v>
      </c>
      <c r="P63" t="str">
        <f t="shared" si="3"/>
        <v>Gaelic Poet (IRE)</v>
      </c>
      <c r="Q63" t="str">
        <f t="shared" si="4"/>
        <v>Gaelic Poet (IRE)</v>
      </c>
      <c r="R63" t="str">
        <f t="shared" si="5"/>
        <v>Over The Arch (IRE)</v>
      </c>
      <c r="S63" t="str">
        <f t="shared" si="6"/>
        <v>London Grammar (IRE)</v>
      </c>
      <c r="V63">
        <f t="shared" si="7"/>
        <v>72</v>
      </c>
      <c r="W63">
        <f t="shared" si="8"/>
        <v>72</v>
      </c>
      <c r="X63">
        <f t="shared" si="18"/>
        <v>72</v>
      </c>
      <c r="Y63">
        <f t="shared" si="10"/>
        <v>10</v>
      </c>
      <c r="Z63">
        <f t="shared" si="10"/>
        <v>4</v>
      </c>
      <c r="AA63">
        <f t="shared" si="10"/>
        <v>11</v>
      </c>
      <c r="AB63">
        <f t="shared" si="11"/>
        <v>10</v>
      </c>
      <c r="AC63">
        <f t="shared" si="12"/>
        <v>7</v>
      </c>
      <c r="AD63">
        <f t="shared" si="13"/>
        <v>5</v>
      </c>
      <c r="AE63">
        <f t="shared" si="14"/>
        <v>12</v>
      </c>
      <c r="AF63">
        <f t="shared" si="14"/>
        <v>13</v>
      </c>
    </row>
    <row r="64" spans="1:33" hidden="1" outlineLevel="1">
      <c r="A64" t="s">
        <v>48</v>
      </c>
      <c r="B64" t="str">
        <f>INDEX(B53:B63,MODE(MATCH(B53:B63,B53:B63,0)))</f>
        <v>Before Midnight</v>
      </c>
      <c r="C64">
        <f>INDEX(AF$2:AF$20,MATCH(B64,A$2:A$20,0))</f>
        <v>1.63</v>
      </c>
      <c r="D64">
        <v>1</v>
      </c>
      <c r="E64">
        <f>SUMIF(B53:B61, B64, G53:G61)</f>
        <v>0.94965711329537073</v>
      </c>
      <c r="F64">
        <v>0</v>
      </c>
      <c r="G64" t="str">
        <f>K2</f>
        <v>Faucets &amp; Rada For Commercial Washrooms Maiden Hurdle</v>
      </c>
      <c r="J64">
        <v>13</v>
      </c>
      <c r="K64" t="str">
        <f t="shared" si="0"/>
        <v>Gaelic Poet (IRE)</v>
      </c>
      <c r="L64" t="str">
        <f t="shared" si="0"/>
        <v>London Grammar (IRE)</v>
      </c>
      <c r="M64" t="str">
        <f t="shared" si="0"/>
        <v>Mr Macho (IRE)</v>
      </c>
      <c r="N64" t="str">
        <f t="shared" si="1"/>
        <v>Senior Citizen</v>
      </c>
      <c r="O64" t="str">
        <f t="shared" si="2"/>
        <v>Over The Arch (IRE)</v>
      </c>
      <c r="P64" t="str">
        <f t="shared" si="3"/>
        <v>Copper Coin</v>
      </c>
      <c r="Q64" t="str">
        <f t="shared" si="4"/>
        <v>Copper Coin</v>
      </c>
      <c r="R64" t="str">
        <f t="shared" si="5"/>
        <v>Over The Arch (IRE)</v>
      </c>
      <c r="S64" t="str">
        <f t="shared" si="6"/>
        <v>Gaelic Poet (IRE)</v>
      </c>
      <c r="V64">
        <f t="shared" si="7"/>
        <v>62</v>
      </c>
      <c r="W64">
        <f t="shared" si="8"/>
        <v>62</v>
      </c>
      <c r="X64">
        <f t="shared" si="18"/>
        <v>62</v>
      </c>
      <c r="Y64">
        <f t="shared" si="10"/>
        <v>4</v>
      </c>
      <c r="Z64">
        <f t="shared" si="10"/>
        <v>8</v>
      </c>
      <c r="AA64">
        <f t="shared" si="10"/>
        <v>8</v>
      </c>
      <c r="AB64">
        <f t="shared" si="11"/>
        <v>10</v>
      </c>
      <c r="AC64">
        <f t="shared" si="12"/>
        <v>5</v>
      </c>
      <c r="AD64">
        <f t="shared" si="13"/>
        <v>10</v>
      </c>
      <c r="AE64">
        <f t="shared" si="14"/>
        <v>9</v>
      </c>
      <c r="AF64">
        <f t="shared" si="14"/>
        <v>8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2m3½f </v>
      </c>
      <c r="H65">
        <f>LARGE(G58:G60, 1)</f>
        <v>0.1248715313463514</v>
      </c>
      <c r="J65">
        <v>14</v>
      </c>
      <c r="K65" t="str">
        <f t="shared" si="0"/>
        <v>Tea Time On Mars</v>
      </c>
      <c r="L65" t="str">
        <f t="shared" si="0"/>
        <v>Tea Time On Mars</v>
      </c>
      <c r="M65" t="str">
        <f t="shared" si="0"/>
        <v>Mr Macho (IRE)</v>
      </c>
      <c r="N65" t="str">
        <f t="shared" si="1"/>
        <v>Senior Citizen</v>
      </c>
      <c r="O65" t="str">
        <f t="shared" si="2"/>
        <v>The Boom Is Back (IRE)</v>
      </c>
      <c r="P65" t="str">
        <f t="shared" si="3"/>
        <v>Dancing Grey</v>
      </c>
      <c r="Q65" t="str">
        <f t="shared" si="4"/>
        <v>Dancing Grey</v>
      </c>
      <c r="R65" t="str">
        <f t="shared" si="5"/>
        <v>Over The Arch (IRE)</v>
      </c>
      <c r="S65" t="str">
        <f t="shared" si="6"/>
        <v>Tea Time On Mars</v>
      </c>
      <c r="V65">
        <f t="shared" si="7"/>
        <v>47</v>
      </c>
      <c r="W65">
        <f t="shared" si="8"/>
        <v>47</v>
      </c>
      <c r="X65">
        <f t="shared" si="18"/>
        <v>47</v>
      </c>
      <c r="Y65">
        <f t="shared" si="10"/>
        <v>3</v>
      </c>
      <c r="Z65">
        <f t="shared" si="10"/>
        <v>3</v>
      </c>
      <c r="AA65">
        <f t="shared" si="10"/>
        <v>8</v>
      </c>
      <c r="AB65">
        <f t="shared" si="11"/>
        <v>10</v>
      </c>
      <c r="AC65">
        <f t="shared" si="12"/>
        <v>2</v>
      </c>
      <c r="AD65">
        <f t="shared" si="13"/>
        <v>6</v>
      </c>
      <c r="AE65">
        <f t="shared" si="14"/>
        <v>4</v>
      </c>
      <c r="AF65">
        <f t="shared" si="14"/>
        <v>11</v>
      </c>
    </row>
    <row r="66" spans="1:32" hidden="1" outlineLevel="1">
      <c r="A66" t="s">
        <v>50</v>
      </c>
      <c r="B66" t="str">
        <f>IF(AND(B53=B56,B56=B61),B53,"no selection")</f>
        <v>Before Midnight</v>
      </c>
      <c r="C66">
        <f>INDEX(AF$2:AF$20,MATCH(B66,A$2:A$20,0))</f>
        <v>1.63</v>
      </c>
      <c r="D66">
        <v>1</v>
      </c>
      <c r="F66">
        <f>IF(B65=B66, F65+1, F65)</f>
        <v>1</v>
      </c>
      <c r="G66">
        <f>F2</f>
        <v>4094</v>
      </c>
      <c r="H66">
        <f ca="1">LARGE(F53:F55, 1)</f>
        <v>0.94965711329537073</v>
      </c>
      <c r="J66">
        <v>15</v>
      </c>
      <c r="K66" t="str">
        <f t="shared" si="0"/>
        <v>Clondaw Ace (IRE)</v>
      </c>
      <c r="L66" t="str">
        <f t="shared" si="0"/>
        <v>Clondaw Ace (IRE)</v>
      </c>
      <c r="M66" t="str">
        <f t="shared" si="0"/>
        <v>Mr Macho (IRE)</v>
      </c>
      <c r="N66" t="str">
        <f t="shared" si="1"/>
        <v>Senior Citizen</v>
      </c>
      <c r="O66" t="str">
        <f t="shared" si="2"/>
        <v>Troed Y Melin (IRE)</v>
      </c>
      <c r="P66" t="str">
        <f t="shared" si="3"/>
        <v>Tea Time On Mars</v>
      </c>
      <c r="Q66" t="str">
        <f t="shared" si="4"/>
        <v>Tea Time On Mars</v>
      </c>
      <c r="R66" t="str">
        <f t="shared" si="5"/>
        <v>Over The Arch (IRE)</v>
      </c>
      <c r="S66" t="str">
        <f t="shared" si="6"/>
        <v>Clondaw Ace (IRE)</v>
      </c>
      <c r="V66">
        <f t="shared" si="7"/>
        <v>70</v>
      </c>
      <c r="W66">
        <f t="shared" si="8"/>
        <v>70</v>
      </c>
      <c r="X66">
        <f t="shared" si="18"/>
        <v>70</v>
      </c>
      <c r="Y66">
        <f t="shared" si="10"/>
        <v>2</v>
      </c>
      <c r="Z66">
        <f t="shared" si="10"/>
        <v>2</v>
      </c>
      <c r="AA66">
        <f t="shared" si="10"/>
        <v>8</v>
      </c>
      <c r="AB66">
        <f t="shared" si="11"/>
        <v>10</v>
      </c>
      <c r="AC66">
        <f t="shared" si="12"/>
        <v>14</v>
      </c>
      <c r="AD66">
        <f t="shared" si="13"/>
        <v>10</v>
      </c>
      <c r="AE66">
        <f t="shared" si="14"/>
        <v>16</v>
      </c>
      <c r="AF66">
        <f t="shared" si="14"/>
        <v>8</v>
      </c>
    </row>
    <row r="67" spans="1:32" hidden="1" outlineLevel="1">
      <c r="A67" t="s">
        <v>67</v>
      </c>
      <c r="B67" t="str">
        <f ca="1">H67</f>
        <v>Before Midnight</v>
      </c>
      <c r="F67">
        <f>IF(H63&lt;11, F66+1, F66)</f>
        <v>1</v>
      </c>
      <c r="G67" t="str">
        <f>G2</f>
        <v>Good</v>
      </c>
      <c r="H67" t="str">
        <f ca="1">INDEX(B53:B55,MATCH(H66,F53:F55,0))</f>
        <v>Before Midnight</v>
      </c>
      <c r="J67">
        <v>16</v>
      </c>
      <c r="K67" t="str">
        <f t="shared" si="0"/>
        <v>Some Operator (IRE)</v>
      </c>
      <c r="L67" t="str">
        <f t="shared" si="0"/>
        <v>Clondaw Ace (IRE)</v>
      </c>
      <c r="M67" t="str">
        <f t="shared" si="0"/>
        <v>Mr Macho (IRE)</v>
      </c>
      <c r="N67" t="str">
        <f t="shared" si="1"/>
        <v>Senior Citizen</v>
      </c>
      <c r="O67" t="str">
        <f t="shared" si="2"/>
        <v>Dancing Grey</v>
      </c>
      <c r="P67" t="str">
        <f t="shared" si="3"/>
        <v>Over The Arch (IRE)</v>
      </c>
      <c r="Q67" t="str">
        <f t="shared" si="4"/>
        <v>Over The Arch (IRE)</v>
      </c>
      <c r="R67" t="str">
        <f t="shared" si="5"/>
        <v>Over The Arch (IRE)</v>
      </c>
      <c r="S67" t="str">
        <f t="shared" si="6"/>
        <v>Some Operator (IRE)</v>
      </c>
      <c r="V67">
        <f t="shared" si="7"/>
        <v>57</v>
      </c>
      <c r="W67">
        <f t="shared" si="8"/>
        <v>57</v>
      </c>
      <c r="X67">
        <f t="shared" si="18"/>
        <v>57</v>
      </c>
      <c r="Y67">
        <f t="shared" si="10"/>
        <v>1</v>
      </c>
      <c r="Z67">
        <f t="shared" si="10"/>
        <v>2</v>
      </c>
      <c r="AA67">
        <f t="shared" si="10"/>
        <v>8</v>
      </c>
      <c r="AB67">
        <f t="shared" si="11"/>
        <v>10</v>
      </c>
      <c r="AC67">
        <f t="shared" si="12"/>
        <v>12</v>
      </c>
      <c r="AD67">
        <f t="shared" si="13"/>
        <v>13</v>
      </c>
      <c r="AE67">
        <f t="shared" si="14"/>
        <v>3</v>
      </c>
      <c r="AF67">
        <f t="shared" si="14"/>
        <v>8</v>
      </c>
    </row>
    <row r="68" spans="1:32" hidden="1" outlineLevel="1">
      <c r="A68" t="str">
        <f ca="1">INDEX(B62:B67,MODE(MATCH(B62:B67,B62:B67,0)))</f>
        <v>Before Midnight</v>
      </c>
      <c r="B68" t="str">
        <f ca="1">IF(ISNA(A68), B56, A68)</f>
        <v>Before Midnight</v>
      </c>
      <c r="C68">
        <f ca="1">INDEX(AF$2:AF$20,MATCH(B68,A$2:A$20,0))</f>
        <v>1.63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1</v>
      </c>
      <c r="Z68">
        <f t="shared" si="10"/>
        <v>2</v>
      </c>
      <c r="AA68">
        <f t="shared" si="10"/>
        <v>8</v>
      </c>
      <c r="AB68">
        <f t="shared" si="11"/>
        <v>10</v>
      </c>
      <c r="AC68" t="e">
        <f t="shared" si="12"/>
        <v>#N/A</v>
      </c>
      <c r="AD68" t="e">
        <f t="shared" si="13"/>
        <v>#N/A</v>
      </c>
      <c r="AE68">
        <f t="shared" si="14"/>
        <v>1</v>
      </c>
      <c r="AF68">
        <f t="shared" si="14"/>
        <v>8</v>
      </c>
    </row>
    <row r="69" spans="1:32" hidden="1" outlineLevel="1">
      <c r="A69" t="s">
        <v>51</v>
      </c>
      <c r="B69" t="str">
        <f ca="1">IF(OR(ISNA(B68), B68="no selection"), B64, B68)</f>
        <v>Before Midnight</v>
      </c>
      <c r="C69">
        <f ca="1">INDEX(AF$2:AF$20,MATCH(B69,A$2:A$20,0))</f>
        <v>1.63</v>
      </c>
      <c r="D69">
        <v>1</v>
      </c>
      <c r="F69">
        <f ca="1">IF(E70&gt;1, F68+1, F68)</f>
        <v>2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1</v>
      </c>
      <c r="Z69">
        <f t="shared" si="10"/>
        <v>2</v>
      </c>
      <c r="AA69">
        <f t="shared" si="10"/>
        <v>8</v>
      </c>
      <c r="AB69">
        <f t="shared" si="11"/>
        <v>10</v>
      </c>
      <c r="AC69" t="e">
        <f t="shared" si="12"/>
        <v>#N/A</v>
      </c>
      <c r="AD69" t="e">
        <f t="shared" si="13"/>
        <v>#N/A</v>
      </c>
      <c r="AE69">
        <f t="shared" si="14"/>
        <v>1</v>
      </c>
      <c r="AF69">
        <f t="shared" si="14"/>
        <v>8</v>
      </c>
    </row>
    <row r="70" spans="1:32" hidden="1" outlineLevel="1">
      <c r="A70" t="s">
        <v>62</v>
      </c>
      <c r="B70" t="str">
        <f ca="1">IF(B69=FALSE, B53, B69)</f>
        <v>Before Midnight</v>
      </c>
      <c r="C70">
        <f ca="1">INDEX(AF$2:AF$20,MATCH(B70,A$2:A$20,0))</f>
        <v>1.63</v>
      </c>
      <c r="D70">
        <v>1</v>
      </c>
      <c r="E70">
        <f ca="1">SUMIF(B53:B61, B70, G53:G61)</f>
        <v>0.94965711329537073</v>
      </c>
      <c r="F70">
        <f ca="1">IF(E70&gt;1.5, F69+1, F69)</f>
        <v>2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1</v>
      </c>
      <c r="Z70">
        <f t="shared" si="10"/>
        <v>2</v>
      </c>
      <c r="AA70">
        <f t="shared" si="10"/>
        <v>8</v>
      </c>
      <c r="AB70">
        <f t="shared" si="11"/>
        <v>10</v>
      </c>
      <c r="AC70" t="e">
        <f t="shared" si="12"/>
        <v>#N/A</v>
      </c>
      <c r="AD70" t="e">
        <f t="shared" si="13"/>
        <v>#N/A</v>
      </c>
      <c r="AE70">
        <f t="shared" si="14"/>
        <v>1</v>
      </c>
      <c r="AF70">
        <f t="shared" si="14"/>
        <v>8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1</v>
      </c>
      <c r="Z71">
        <f t="shared" si="10"/>
        <v>2</v>
      </c>
      <c r="AA71">
        <f t="shared" si="10"/>
        <v>8</v>
      </c>
      <c r="AB71">
        <f t="shared" si="11"/>
        <v>10</v>
      </c>
      <c r="AC71" t="e">
        <f t="shared" si="12"/>
        <v>#N/A</v>
      </c>
      <c r="AD71" t="e">
        <f t="shared" si="13"/>
        <v>#N/A</v>
      </c>
      <c r="AE71">
        <f t="shared" si="14"/>
        <v>1</v>
      </c>
      <c r="AF71">
        <f t="shared" si="14"/>
        <v>8</v>
      </c>
    </row>
    <row r="72" spans="1:32" hidden="1" outlineLevel="1">
      <c r="A72" t="s">
        <v>98</v>
      </c>
      <c r="B72" t="str">
        <f>B53</f>
        <v>Before Midnight</v>
      </c>
      <c r="C72">
        <f>C53</f>
        <v>242.4752</v>
      </c>
      <c r="D72">
        <f>(1/C72)*(C72-C73)</f>
        <v>0.24078668663846864</v>
      </c>
      <c r="E72">
        <f>H53</f>
        <v>1.63</v>
      </c>
      <c r="F72">
        <f>(E72*10)-10</f>
        <v>6.2999999999999972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1</v>
      </c>
      <c r="Z72">
        <f t="shared" si="10"/>
        <v>2</v>
      </c>
      <c r="AA72">
        <f t="shared" si="10"/>
        <v>8</v>
      </c>
      <c r="AB72">
        <f t="shared" si="11"/>
        <v>10</v>
      </c>
      <c r="AC72" t="e">
        <f t="shared" si="12"/>
        <v>#N/A</v>
      </c>
      <c r="AD72" t="e">
        <f t="shared" si="13"/>
        <v>#N/A</v>
      </c>
      <c r="AE72">
        <f t="shared" si="14"/>
        <v>1</v>
      </c>
      <c r="AF72">
        <f t="shared" si="14"/>
        <v>8</v>
      </c>
    </row>
    <row r="73" spans="1:32" hidden="1" outlineLevel="1">
      <c r="A73" t="s">
        <v>99</v>
      </c>
      <c r="B73" t="str">
        <f t="shared" ref="B73:C74" si="19">B54</f>
        <v>Mr Macho (IRE)</v>
      </c>
      <c r="C73">
        <f t="shared" si="19"/>
        <v>184.09039999999999</v>
      </c>
      <c r="D73">
        <f>(1/C73)*(C73-C74)</f>
        <v>0.16860249095009835</v>
      </c>
      <c r="E73">
        <f t="shared" ref="E73:E74" si="20">H54</f>
        <v>8</v>
      </c>
      <c r="F73">
        <f>(E73*10)-10</f>
        <v>70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1</v>
      </c>
      <c r="Z73">
        <f t="shared" si="10"/>
        <v>2</v>
      </c>
      <c r="AA73">
        <f t="shared" si="10"/>
        <v>8</v>
      </c>
      <c r="AB73">
        <f t="shared" si="11"/>
        <v>10</v>
      </c>
      <c r="AC73" t="e">
        <f t="shared" si="12"/>
        <v>#N/A</v>
      </c>
      <c r="AD73" t="e">
        <f t="shared" si="13"/>
        <v>#N/A</v>
      </c>
      <c r="AE73">
        <f t="shared" si="14"/>
        <v>1</v>
      </c>
      <c r="AF73">
        <f t="shared" si="14"/>
        <v>8</v>
      </c>
    </row>
    <row r="74" spans="1:32" hidden="1" outlineLevel="1">
      <c r="A74" t="s">
        <v>100</v>
      </c>
      <c r="B74" t="str">
        <f t="shared" si="19"/>
        <v>Senior Citizen</v>
      </c>
      <c r="C74">
        <f t="shared" si="19"/>
        <v>153.0523</v>
      </c>
      <c r="E74">
        <f t="shared" si="20"/>
        <v>4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1</v>
      </c>
      <c r="Z74">
        <f t="shared" si="10"/>
        <v>2</v>
      </c>
      <c r="AA74">
        <f t="shared" si="10"/>
        <v>8</v>
      </c>
      <c r="AB74">
        <f t="shared" si="11"/>
        <v>10</v>
      </c>
      <c r="AC74" t="e">
        <f t="shared" si="12"/>
        <v>#N/A</v>
      </c>
      <c r="AD74" t="e">
        <f t="shared" si="13"/>
        <v>#N/A</v>
      </c>
      <c r="AE74">
        <f t="shared" si="14"/>
        <v>1</v>
      </c>
      <c r="AF74">
        <f t="shared" si="14"/>
        <v>8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1</v>
      </c>
      <c r="Z75">
        <f t="shared" si="10"/>
        <v>2</v>
      </c>
      <c r="AA75">
        <f t="shared" si="10"/>
        <v>8</v>
      </c>
      <c r="AB75">
        <f t="shared" si="11"/>
        <v>10</v>
      </c>
      <c r="AC75" t="e">
        <f t="shared" si="12"/>
        <v>#N/A</v>
      </c>
      <c r="AD75" t="e">
        <f t="shared" si="13"/>
        <v>#N/A</v>
      </c>
      <c r="AE75">
        <f t="shared" si="14"/>
        <v>1</v>
      </c>
      <c r="AF75">
        <f t="shared" si="14"/>
        <v>8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1</v>
      </c>
      <c r="Z76">
        <f t="shared" si="10"/>
        <v>2</v>
      </c>
      <c r="AA76">
        <f t="shared" si="10"/>
        <v>8</v>
      </c>
      <c r="AB76">
        <f t="shared" si="11"/>
        <v>10</v>
      </c>
      <c r="AC76" t="e">
        <f t="shared" si="12"/>
        <v>#N/A</v>
      </c>
      <c r="AD76" t="e">
        <f t="shared" si="13"/>
        <v>#N/A</v>
      </c>
      <c r="AE76">
        <f t="shared" si="14"/>
        <v>1</v>
      </c>
      <c r="AF76">
        <f t="shared" si="14"/>
        <v>8</v>
      </c>
    </row>
    <row r="77" spans="1:32" hidden="1" outlineLevel="1">
      <c r="A77" t="s">
        <v>105</v>
      </c>
      <c r="B77">
        <f>SMALL(AF2:AF50, 1)</f>
        <v>1.63</v>
      </c>
      <c r="C77">
        <f>SMALL(AF2:AF50, 1)</f>
        <v>1.63</v>
      </c>
      <c r="D77" t="str">
        <f>IF(G77&lt;=3, "YES", "NO")</f>
        <v>YES</v>
      </c>
      <c r="E77">
        <f>IF(C77=0,SMALL(AF2:AF49,2), C77)</f>
        <v>1.63</v>
      </c>
      <c r="F77">
        <f>IF(E77=0, SMALL(AF2:AF49, 3), E77)</f>
        <v>1.63</v>
      </c>
      <c r="G77">
        <f>IF(F77=0, SMALL(AF2:AF49, 4), F77)</f>
        <v>1.63</v>
      </c>
      <c r="H77" t="str">
        <f>INDEX(A2:A50, MATCH(G77, AF2:AF50, 0))</f>
        <v>Before Midnight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1</v>
      </c>
      <c r="Z77">
        <f t="shared" si="10"/>
        <v>2</v>
      </c>
      <c r="AA77">
        <f t="shared" si="10"/>
        <v>8</v>
      </c>
      <c r="AB77">
        <f t="shared" si="11"/>
        <v>10</v>
      </c>
      <c r="AC77" t="e">
        <f t="shared" si="12"/>
        <v>#N/A</v>
      </c>
      <c r="AD77" t="e">
        <f t="shared" si="13"/>
        <v>#N/A</v>
      </c>
      <c r="AE77">
        <f t="shared" si="14"/>
        <v>1</v>
      </c>
      <c r="AF77">
        <f t="shared" si="14"/>
        <v>8</v>
      </c>
    </row>
    <row r="78" spans="1:32" hidden="1" outlineLevel="1">
      <c r="A78" t="s">
        <v>106</v>
      </c>
      <c r="B78">
        <f>INDEX(AE2:AE50, MATCH(H77, A2:A50, 0))</f>
        <v>242.4752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1</v>
      </c>
      <c r="Z78">
        <f t="shared" si="10"/>
        <v>2</v>
      </c>
      <c r="AA78">
        <f t="shared" si="10"/>
        <v>8</v>
      </c>
      <c r="AB78">
        <f t="shared" si="11"/>
        <v>10</v>
      </c>
      <c r="AC78" t="e">
        <f t="shared" si="12"/>
        <v>#N/A</v>
      </c>
      <c r="AD78" t="e">
        <f t="shared" si="13"/>
        <v>#N/A</v>
      </c>
      <c r="AE78">
        <f t="shared" si="14"/>
        <v>1</v>
      </c>
      <c r="AF78">
        <f t="shared" si="14"/>
        <v>8</v>
      </c>
    </row>
    <row r="79" spans="1:32" hidden="1" outlineLevel="1">
      <c r="A79" t="s">
        <v>107</v>
      </c>
      <c r="B79">
        <f>LARGE(AE2:AE50, 1)</f>
        <v>242.4752</v>
      </c>
      <c r="C79">
        <f>C78/B79</f>
        <v>4.1241331072208623E-5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Before Midnight is highly rated.</v>
      </c>
      <c r="H79" t="str">
        <f>INDEX(A2:A50, MATCH(B79, AE2:AE50, 0))</f>
        <v>Before Midnight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1</v>
      </c>
      <c r="Z79">
        <f t="shared" si="10"/>
        <v>2</v>
      </c>
      <c r="AA79">
        <f t="shared" si="10"/>
        <v>8</v>
      </c>
      <c r="AB79">
        <f t="shared" si="11"/>
        <v>10</v>
      </c>
      <c r="AC79" t="e">
        <f t="shared" si="12"/>
        <v>#N/A</v>
      </c>
      <c r="AD79" t="e">
        <f t="shared" si="13"/>
        <v>#N/A</v>
      </c>
      <c r="AE79">
        <f t="shared" si="14"/>
        <v>1</v>
      </c>
      <c r="AF79">
        <f t="shared" si="14"/>
        <v>8</v>
      </c>
    </row>
    <row r="80" spans="1:32" hidden="1" outlineLevel="1">
      <c r="A80" t="s">
        <v>108</v>
      </c>
      <c r="B80">
        <f>INDEX(W2:W50,MATCH(H77,A2:A50,0))</f>
        <v>7.1429</v>
      </c>
      <c r="C80">
        <f>(B81-B80)+0.01</f>
        <v>12.435699999999999</v>
      </c>
      <c r="D80" t="str">
        <f>D2</f>
        <v xml:space="preserve">2m3½f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1</v>
      </c>
      <c r="Z80">
        <f t="shared" si="10"/>
        <v>2</v>
      </c>
      <c r="AA80">
        <f t="shared" si="10"/>
        <v>8</v>
      </c>
      <c r="AB80">
        <f t="shared" si="11"/>
        <v>10</v>
      </c>
      <c r="AC80" t="e">
        <f t="shared" si="12"/>
        <v>#N/A</v>
      </c>
      <c r="AD80" t="e">
        <f t="shared" si="13"/>
        <v>#N/A</v>
      </c>
      <c r="AE80">
        <f t="shared" si="14"/>
        <v>1</v>
      </c>
      <c r="AF80">
        <f t="shared" si="14"/>
        <v>8</v>
      </c>
    </row>
    <row r="81" spans="1:19" hidden="1" outlineLevel="1">
      <c r="A81" t="s">
        <v>109</v>
      </c>
      <c r="B81">
        <f>LARGE(W2:W49, 1)</f>
        <v>19.5686</v>
      </c>
      <c r="C81">
        <f>C80/B81</f>
        <v>0.63549257483928323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Some Operator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Chepstow</v>
      </c>
    </row>
    <row r="82" spans="1:19" hidden="1" outlineLevel="1">
      <c r="A82" t="s">
        <v>110</v>
      </c>
      <c r="B82">
        <f>INDEX(M2:M49, MATCH(H77, A2:A49, 0))</f>
        <v>87.934700000000007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87.934700000000007</v>
      </c>
      <c r="C83">
        <f>C82/B83</f>
        <v>1.1372074960169307E-4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Before Midnightis the form horse.</v>
      </c>
      <c r="H83" t="str">
        <f>INDEX(A2:A50,MATCH(B83,INDEX(M2:M50,0)))</f>
        <v>Some Operator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2.2561</v>
      </c>
      <c r="C84">
        <f>(B85-B84)+0.01</f>
        <v>9.6699999999999994E-2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2.3428</v>
      </c>
      <c r="C85">
        <f>C84/B85</f>
        <v>4.1275396960901482E-2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Clondaw Ace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33.333399999999997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33.333399999999997</v>
      </c>
      <c r="C87">
        <f>C86/B87</f>
        <v>2.9999940000120004E-4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Before Midnight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4.4757999999999996</v>
      </c>
      <c r="C88">
        <f>B89-B88</f>
        <v>0</v>
      </c>
      <c r="H88" t="str">
        <f>INDEX(X2:X50, MATCH(B88, Y2:Y50, 0))</f>
        <v>Boinville, Mr N de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4.4757999999999996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Boinville, Mr N de. </v>
      </c>
      <c r="H89" t="str">
        <f>INDEX(X2:X50, MATCH(B89, Y2:Y50, 0))</f>
        <v>Boinville, Mr N de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57.7744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57.7744</v>
      </c>
      <c r="C91">
        <f>(C90+0.01)/(B91+0.01)</f>
        <v>3.4611417614442653E-4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Before Midnight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0</v>
      </c>
      <c r="F92" t="str">
        <f>IF(E92=0, "", IF(E92=1, "*", IF(E92=2, "**", IF(E92=3, "***", IF(E92=4, "****", IF(E92&gt;4, "*****", ""))))))</f>
        <v/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27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0.1111</v>
      </c>
    </row>
    <row r="96" spans="1:19" hidden="1" outlineLevel="1">
      <c r="A96" t="s">
        <v>70</v>
      </c>
      <c r="B96">
        <f>INDEX(Sheet1!H:H, MATCH($A$51, Sheet1!$A:$A,0))</f>
        <v>0.22220000000000001</v>
      </c>
      <c r="C96" t="b">
        <f>IF(AND($B$94&gt;15,B96&gt;0.25),B55)</f>
        <v>0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3.6999999999999998E-2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0.1852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0.14810000000000001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0.1852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0.1852</v>
      </c>
      <c r="C101" t="b">
        <f>IF(AND($B$94&gt;15,B101&gt;0.25),B60)</f>
        <v>0</v>
      </c>
      <c r="D101">
        <f t="shared" si="22"/>
        <v>3</v>
      </c>
      <c r="E101">
        <f t="shared" si="23"/>
        <v>4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1.5703125" bestFit="1" customWidth="1"/>
    <col min="3" max="3" width="19.7109375" bestFit="1" customWidth="1"/>
    <col min="4" max="4" width="13.42578125" bestFit="1" customWidth="1"/>
    <col min="5" max="5" width="12" bestFit="1" customWidth="1"/>
    <col min="6" max="6" width="19.7109375" bestFit="1" customWidth="1"/>
    <col min="7" max="7" width="92.140625" bestFit="1" customWidth="1"/>
    <col min="8" max="8" width="21.5703125" bestFit="1" customWidth="1"/>
    <col min="9" max="9" width="10.140625" bestFit="1" customWidth="1"/>
    <col min="10" max="10" width="16.28515625" bestFit="1" customWidth="1"/>
    <col min="11" max="11" width="36.140625" bestFit="1" customWidth="1"/>
    <col min="12" max="19" width="21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5703125" bestFit="1" customWidth="1"/>
    <col min="25" max="25" width="14.42578125" bestFit="1" customWidth="1"/>
    <col min="26" max="26" width="16.42578125" bestFit="1" customWidth="1"/>
    <col min="27" max="27" width="15" bestFit="1" customWidth="1"/>
    <col min="28" max="28" width="20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631</v>
      </c>
      <c r="B2" s="1">
        <v>0.60416666666666663</v>
      </c>
      <c r="C2" t="s">
        <v>156</v>
      </c>
      <c r="D2" t="s">
        <v>390</v>
      </c>
      <c r="E2" t="s">
        <v>230</v>
      </c>
      <c r="F2">
        <v>4787</v>
      </c>
      <c r="G2" t="s">
        <v>231</v>
      </c>
      <c r="H2" t="s">
        <v>232</v>
      </c>
      <c r="I2" t="s">
        <v>5</v>
      </c>
      <c r="J2" t="s">
        <v>278</v>
      </c>
      <c r="K2" t="s">
        <v>630</v>
      </c>
      <c r="L2">
        <v>7</v>
      </c>
      <c r="M2">
        <v>80.8</v>
      </c>
      <c r="N2">
        <v>62.96</v>
      </c>
      <c r="O2">
        <v>28.7456</v>
      </c>
      <c r="P2">
        <v>8.9271999999999991</v>
      </c>
      <c r="Q2">
        <v>5.3482000000000003</v>
      </c>
      <c r="R2">
        <v>5.7702</v>
      </c>
      <c r="S2">
        <v>4.1219000000000001</v>
      </c>
      <c r="T2">
        <v>1.9288000000000001</v>
      </c>
      <c r="U2">
        <v>1.8069</v>
      </c>
      <c r="V2">
        <v>1.4411</v>
      </c>
      <c r="W2">
        <v>20.299299999999999</v>
      </c>
      <c r="X2" t="s">
        <v>265</v>
      </c>
      <c r="Y2">
        <v>2.0739000000000001</v>
      </c>
      <c r="Z2" t="s">
        <v>632</v>
      </c>
      <c r="AA2">
        <v>3.6206</v>
      </c>
      <c r="AB2" t="s">
        <v>633</v>
      </c>
      <c r="AC2">
        <v>2.9973999999999998</v>
      </c>
      <c r="AD2">
        <v>25.481100000000001</v>
      </c>
      <c r="AE2" s="23">
        <v>256.32209999999998</v>
      </c>
      <c r="AF2">
        <v>6</v>
      </c>
      <c r="AG2">
        <v>69</v>
      </c>
    </row>
    <row r="3" spans="1:33">
      <c r="A3" t="s">
        <v>634</v>
      </c>
      <c r="B3" s="1">
        <v>0.60416666666666663</v>
      </c>
      <c r="C3" t="s">
        <v>156</v>
      </c>
      <c r="D3" t="s">
        <v>390</v>
      </c>
      <c r="E3" t="s">
        <v>230</v>
      </c>
      <c r="F3">
        <v>4787</v>
      </c>
      <c r="G3" t="s">
        <v>231</v>
      </c>
      <c r="H3" t="s">
        <v>232</v>
      </c>
      <c r="I3" t="s">
        <v>5</v>
      </c>
      <c r="J3" t="s">
        <v>278</v>
      </c>
      <c r="K3" t="s">
        <v>630</v>
      </c>
      <c r="L3">
        <v>5</v>
      </c>
      <c r="M3">
        <v>84.640299999999996</v>
      </c>
      <c r="N3">
        <v>54.935400000000001</v>
      </c>
      <c r="O3">
        <v>31.328600000000002</v>
      </c>
      <c r="P3">
        <v>7.1246</v>
      </c>
      <c r="Q3">
        <v>5.8384</v>
      </c>
      <c r="R3">
        <v>4.3360000000000003</v>
      </c>
      <c r="S3">
        <v>2.5556999999999999</v>
      </c>
      <c r="T3">
        <v>2.5678999999999998</v>
      </c>
      <c r="U3">
        <v>1.8064</v>
      </c>
      <c r="V3">
        <v>1.0580000000000001</v>
      </c>
      <c r="W3">
        <v>19.796399999999998</v>
      </c>
      <c r="X3" t="s">
        <v>457</v>
      </c>
      <c r="Y3">
        <v>1.8979999999999999</v>
      </c>
      <c r="Z3" t="s">
        <v>458</v>
      </c>
      <c r="AA3">
        <v>1.7124999999999999</v>
      </c>
      <c r="AB3" t="s">
        <v>635</v>
      </c>
      <c r="AC3">
        <v>0.45450000000000002</v>
      </c>
      <c r="AD3">
        <v>17.909400000000002</v>
      </c>
      <c r="AE3">
        <v>237.96209999999999</v>
      </c>
      <c r="AF3">
        <v>3.5</v>
      </c>
      <c r="AG3">
        <v>69</v>
      </c>
    </row>
    <row r="4" spans="1:33">
      <c r="A4" t="s">
        <v>636</v>
      </c>
      <c r="B4" s="1">
        <v>0.60416666666666663</v>
      </c>
      <c r="C4" t="s">
        <v>156</v>
      </c>
      <c r="D4" t="s">
        <v>390</v>
      </c>
      <c r="E4" t="s">
        <v>230</v>
      </c>
      <c r="F4">
        <v>4787</v>
      </c>
      <c r="G4" t="s">
        <v>231</v>
      </c>
      <c r="H4" t="s">
        <v>232</v>
      </c>
      <c r="I4" t="s">
        <v>5</v>
      </c>
      <c r="J4" t="s">
        <v>278</v>
      </c>
      <c r="K4" t="s">
        <v>630</v>
      </c>
      <c r="L4">
        <v>5</v>
      </c>
      <c r="M4">
        <v>78.63</v>
      </c>
      <c r="N4">
        <v>49.048000000000002</v>
      </c>
      <c r="O4">
        <v>22.3416</v>
      </c>
      <c r="P4">
        <v>7.0129999999999999</v>
      </c>
      <c r="Q4">
        <v>7.5522999999999998</v>
      </c>
      <c r="R4">
        <v>4.359</v>
      </c>
      <c r="S4">
        <v>3.5268000000000002</v>
      </c>
      <c r="T4">
        <v>2.2726000000000002</v>
      </c>
      <c r="U4">
        <v>1.5688</v>
      </c>
      <c r="V4">
        <v>2.2111000000000001</v>
      </c>
      <c r="W4">
        <v>18.5014</v>
      </c>
      <c r="X4" t="s">
        <v>637</v>
      </c>
      <c r="Y4">
        <v>1.1857</v>
      </c>
      <c r="Z4" t="s">
        <v>638</v>
      </c>
      <c r="AA4">
        <v>1.4266000000000001</v>
      </c>
      <c r="AB4" t="s">
        <v>639</v>
      </c>
      <c r="AC4">
        <v>1.4151</v>
      </c>
      <c r="AD4">
        <v>23.275500000000001</v>
      </c>
      <c r="AE4">
        <v>224.32749999999999</v>
      </c>
      <c r="AF4">
        <v>5</v>
      </c>
      <c r="AG4">
        <v>67</v>
      </c>
    </row>
    <row r="5" spans="1:33">
      <c r="A5" t="s">
        <v>640</v>
      </c>
      <c r="B5" s="1">
        <v>0.60416666666666663</v>
      </c>
      <c r="C5" t="s">
        <v>156</v>
      </c>
      <c r="D5" t="s">
        <v>390</v>
      </c>
      <c r="E5" t="s">
        <v>230</v>
      </c>
      <c r="F5">
        <v>4787</v>
      </c>
      <c r="G5" t="s">
        <v>231</v>
      </c>
      <c r="H5" t="s">
        <v>232</v>
      </c>
      <c r="I5" t="s">
        <v>5</v>
      </c>
      <c r="J5" t="s">
        <v>278</v>
      </c>
      <c r="K5" t="s">
        <v>630</v>
      </c>
      <c r="L5">
        <v>9</v>
      </c>
      <c r="M5">
        <v>43.697299999999998</v>
      </c>
      <c r="N5">
        <v>79.743499999999997</v>
      </c>
      <c r="O5">
        <v>18.549499999999998</v>
      </c>
      <c r="P5">
        <v>12.2219</v>
      </c>
      <c r="Q5">
        <v>5.7869000000000002</v>
      </c>
      <c r="R5">
        <v>3.4077000000000002</v>
      </c>
      <c r="S5">
        <v>3.0133999999999999</v>
      </c>
      <c r="T5">
        <v>2.2921999999999998</v>
      </c>
      <c r="U5">
        <v>1.1577</v>
      </c>
      <c r="V5">
        <v>1.149</v>
      </c>
      <c r="W5">
        <v>20.074999999999999</v>
      </c>
      <c r="X5" t="s">
        <v>269</v>
      </c>
      <c r="Y5">
        <v>2.8643999999999998</v>
      </c>
      <c r="Z5" t="s">
        <v>641</v>
      </c>
      <c r="AA5">
        <v>1.0961000000000001</v>
      </c>
      <c r="AB5" t="s">
        <v>642</v>
      </c>
      <c r="AC5">
        <v>2.6804999999999999</v>
      </c>
      <c r="AD5">
        <v>13.4953</v>
      </c>
      <c r="AE5">
        <v>211.2303</v>
      </c>
      <c r="AF5">
        <v>14</v>
      </c>
      <c r="AG5">
        <v>66</v>
      </c>
    </row>
    <row r="6" spans="1:33">
      <c r="A6" t="s">
        <v>643</v>
      </c>
      <c r="B6" s="1">
        <v>0.60416666666666663</v>
      </c>
      <c r="C6" t="s">
        <v>156</v>
      </c>
      <c r="D6" t="s">
        <v>390</v>
      </c>
      <c r="E6" t="s">
        <v>230</v>
      </c>
      <c r="F6">
        <v>4787</v>
      </c>
      <c r="G6" t="s">
        <v>231</v>
      </c>
      <c r="H6" t="s">
        <v>232</v>
      </c>
      <c r="I6" t="s">
        <v>5</v>
      </c>
      <c r="J6" t="s">
        <v>278</v>
      </c>
      <c r="K6" t="s">
        <v>630</v>
      </c>
      <c r="L6">
        <v>4</v>
      </c>
      <c r="M6">
        <v>57.774999999999999</v>
      </c>
      <c r="N6">
        <v>44.768000000000001</v>
      </c>
      <c r="O6">
        <v>25.077999999999999</v>
      </c>
      <c r="P6">
        <v>10.4093</v>
      </c>
      <c r="Q6">
        <v>6.5686</v>
      </c>
      <c r="R6">
        <v>4.0061</v>
      </c>
      <c r="S6">
        <v>3.6103000000000001</v>
      </c>
      <c r="T6">
        <v>1.3262</v>
      </c>
      <c r="U6">
        <v>0.94779999999999998</v>
      </c>
      <c r="V6">
        <v>2.1063000000000001</v>
      </c>
      <c r="W6">
        <v>16.612100000000002</v>
      </c>
      <c r="X6" t="s">
        <v>261</v>
      </c>
      <c r="Y6">
        <v>0.61829999999999996</v>
      </c>
      <c r="Z6" t="s">
        <v>309</v>
      </c>
      <c r="AA6">
        <v>0.36349999999999999</v>
      </c>
      <c r="AB6" t="s">
        <v>644</v>
      </c>
      <c r="AC6">
        <v>0.54379999999999995</v>
      </c>
      <c r="AD6">
        <v>16.049399999999999</v>
      </c>
      <c r="AE6">
        <v>190.78270000000001</v>
      </c>
      <c r="AF6">
        <v>8</v>
      </c>
      <c r="AG6">
        <v>54</v>
      </c>
    </row>
    <row r="7" spans="1:33">
      <c r="A7" t="s">
        <v>645</v>
      </c>
      <c r="B7" s="1">
        <v>0.60416666666666663</v>
      </c>
      <c r="C7" t="s">
        <v>156</v>
      </c>
      <c r="D7" t="s">
        <v>390</v>
      </c>
      <c r="E7" t="s">
        <v>230</v>
      </c>
      <c r="F7">
        <v>4787</v>
      </c>
      <c r="G7" t="s">
        <v>231</v>
      </c>
      <c r="H7" t="s">
        <v>232</v>
      </c>
      <c r="I7" t="s">
        <v>5</v>
      </c>
      <c r="J7" t="s">
        <v>278</v>
      </c>
      <c r="K7" t="s">
        <v>630</v>
      </c>
      <c r="L7">
        <v>8</v>
      </c>
      <c r="M7">
        <v>40.317</v>
      </c>
      <c r="N7">
        <v>51.904000000000003</v>
      </c>
      <c r="O7">
        <v>28.622800000000002</v>
      </c>
      <c r="P7">
        <v>7.8874000000000004</v>
      </c>
      <c r="Q7">
        <v>4.4928999999999997</v>
      </c>
      <c r="R7">
        <v>3.0947</v>
      </c>
      <c r="S7">
        <v>2.1496</v>
      </c>
      <c r="T7">
        <v>1.9535</v>
      </c>
      <c r="U7">
        <v>1.3306</v>
      </c>
      <c r="V7">
        <v>1.2807999999999999</v>
      </c>
      <c r="W7">
        <v>16.722899999999999</v>
      </c>
      <c r="X7" t="s">
        <v>646</v>
      </c>
      <c r="Y7">
        <v>1.7652000000000001</v>
      </c>
      <c r="Z7" t="s">
        <v>647</v>
      </c>
      <c r="AA7">
        <v>0.83299999999999996</v>
      </c>
      <c r="AB7" t="s">
        <v>648</v>
      </c>
      <c r="AC7">
        <v>1.4388000000000001</v>
      </c>
      <c r="AD7">
        <v>20.113800000000001</v>
      </c>
      <c r="AE7">
        <v>183.90710000000001</v>
      </c>
      <c r="AF7">
        <v>10</v>
      </c>
      <c r="AG7">
        <v>55</v>
      </c>
    </row>
    <row r="8" spans="1:33">
      <c r="A8" t="s">
        <v>649</v>
      </c>
      <c r="B8" s="1">
        <v>0.60416666666666663</v>
      </c>
      <c r="C8" t="s">
        <v>156</v>
      </c>
      <c r="D8" t="s">
        <v>390</v>
      </c>
      <c r="E8" t="s">
        <v>230</v>
      </c>
      <c r="F8">
        <v>4787</v>
      </c>
      <c r="G8" t="s">
        <v>231</v>
      </c>
      <c r="H8" t="s">
        <v>232</v>
      </c>
      <c r="I8" t="s">
        <v>5</v>
      </c>
      <c r="J8" t="s">
        <v>278</v>
      </c>
      <c r="K8" t="s">
        <v>630</v>
      </c>
      <c r="L8">
        <v>10</v>
      </c>
      <c r="M8">
        <v>36.737499999999997</v>
      </c>
      <c r="N8">
        <v>50.194200000000002</v>
      </c>
      <c r="O8">
        <v>24.526</v>
      </c>
      <c r="P8">
        <v>10.313700000000001</v>
      </c>
      <c r="Q8">
        <v>4.4493999999999998</v>
      </c>
      <c r="R8">
        <v>5.6223999999999998</v>
      </c>
      <c r="S8">
        <v>4.0170000000000003</v>
      </c>
      <c r="T8">
        <v>1.2907999999999999</v>
      </c>
      <c r="U8">
        <v>1.4101999999999999</v>
      </c>
      <c r="V8">
        <v>1.8055000000000001</v>
      </c>
      <c r="W8">
        <v>17.545000000000002</v>
      </c>
      <c r="X8" t="s">
        <v>650</v>
      </c>
      <c r="Y8">
        <v>0</v>
      </c>
      <c r="Z8" t="s">
        <v>651</v>
      </c>
      <c r="AA8">
        <v>1.3064</v>
      </c>
      <c r="AB8" t="s">
        <v>652</v>
      </c>
      <c r="AC8">
        <v>0.92</v>
      </c>
      <c r="AD8">
        <v>21.351800000000001</v>
      </c>
      <c r="AE8">
        <v>181.48990000000001</v>
      </c>
      <c r="AF8">
        <v>14</v>
      </c>
      <c r="AG8">
        <v>70</v>
      </c>
    </row>
    <row r="9" spans="1:33">
      <c r="A9" t="s">
        <v>653</v>
      </c>
      <c r="B9" s="1">
        <v>0.60416666666666663</v>
      </c>
      <c r="C9" t="s">
        <v>156</v>
      </c>
      <c r="D9" t="s">
        <v>390</v>
      </c>
      <c r="E9" t="s">
        <v>230</v>
      </c>
      <c r="F9">
        <v>4787</v>
      </c>
      <c r="G9" t="s">
        <v>231</v>
      </c>
      <c r="H9" t="s">
        <v>232</v>
      </c>
      <c r="I9" t="s">
        <v>5</v>
      </c>
      <c r="J9" t="s">
        <v>278</v>
      </c>
      <c r="K9" t="s">
        <v>630</v>
      </c>
      <c r="L9">
        <v>3</v>
      </c>
      <c r="M9">
        <v>64.594999999999999</v>
      </c>
      <c r="N9">
        <v>45.005099999999999</v>
      </c>
      <c r="O9">
        <v>16.1174</v>
      </c>
      <c r="P9">
        <v>5.6135000000000002</v>
      </c>
      <c r="Q9">
        <v>3.0064000000000002</v>
      </c>
      <c r="R9">
        <v>0</v>
      </c>
      <c r="S9">
        <v>0</v>
      </c>
      <c r="T9">
        <v>0</v>
      </c>
      <c r="U9">
        <v>0</v>
      </c>
      <c r="V9">
        <v>0</v>
      </c>
      <c r="W9">
        <v>17.185700000000001</v>
      </c>
      <c r="X9" t="s">
        <v>257</v>
      </c>
      <c r="Y9">
        <v>1.7075</v>
      </c>
      <c r="Z9" t="s">
        <v>258</v>
      </c>
      <c r="AA9">
        <v>1.2523</v>
      </c>
      <c r="AB9" t="s">
        <v>654</v>
      </c>
      <c r="AC9">
        <v>1.4802999999999999</v>
      </c>
      <c r="AD9">
        <v>11.8</v>
      </c>
      <c r="AE9">
        <v>177.64</v>
      </c>
      <c r="AF9">
        <v>5.5</v>
      </c>
      <c r="AG9">
        <v>58</v>
      </c>
    </row>
    <row r="10" spans="1:33">
      <c r="A10" t="s">
        <v>655</v>
      </c>
      <c r="B10" s="1">
        <v>0.60416666666666663</v>
      </c>
      <c r="C10" t="s">
        <v>156</v>
      </c>
      <c r="D10" t="s">
        <v>390</v>
      </c>
      <c r="E10" t="s">
        <v>230</v>
      </c>
      <c r="F10">
        <v>4787</v>
      </c>
      <c r="G10" t="s">
        <v>231</v>
      </c>
      <c r="H10" t="s">
        <v>232</v>
      </c>
      <c r="I10" t="s">
        <v>5</v>
      </c>
      <c r="J10" t="s">
        <v>278</v>
      </c>
      <c r="K10" t="s">
        <v>630</v>
      </c>
      <c r="L10">
        <v>6</v>
      </c>
      <c r="M10">
        <v>46.56</v>
      </c>
      <c r="N10">
        <v>34.173999999999999</v>
      </c>
      <c r="O10">
        <v>16.963999999999999</v>
      </c>
      <c r="P10">
        <v>8.8933999999999997</v>
      </c>
      <c r="Q10">
        <v>5.0574000000000003</v>
      </c>
      <c r="R10">
        <v>3.0381999999999998</v>
      </c>
      <c r="S10">
        <v>3.6446999999999998</v>
      </c>
      <c r="T10">
        <v>2.2336</v>
      </c>
      <c r="U10">
        <v>1.3644000000000001</v>
      </c>
      <c r="V10">
        <v>2.0491999999999999</v>
      </c>
      <c r="W10">
        <v>19.350000000000001</v>
      </c>
      <c r="X10" t="s">
        <v>295</v>
      </c>
      <c r="Y10">
        <v>1.2049000000000001</v>
      </c>
      <c r="Z10" t="s">
        <v>296</v>
      </c>
      <c r="AA10">
        <v>1.7305999999999999</v>
      </c>
      <c r="AB10" t="s">
        <v>656</v>
      </c>
      <c r="AC10">
        <v>1.2398</v>
      </c>
      <c r="AD10">
        <v>24.997699999999998</v>
      </c>
      <c r="AE10">
        <v>172.50190000000001</v>
      </c>
      <c r="AF10">
        <v>25</v>
      </c>
      <c r="AG10">
        <v>63</v>
      </c>
    </row>
    <row r="11" spans="1:33">
      <c r="A11" t="s">
        <v>657</v>
      </c>
      <c r="B11" s="1">
        <v>0.60416666666666663</v>
      </c>
      <c r="C11" t="s">
        <v>156</v>
      </c>
      <c r="D11" t="s">
        <v>390</v>
      </c>
      <c r="E11" t="s">
        <v>230</v>
      </c>
      <c r="F11">
        <v>4787</v>
      </c>
      <c r="G11" t="s">
        <v>231</v>
      </c>
      <c r="H11" t="s">
        <v>232</v>
      </c>
      <c r="I11" t="s">
        <v>5</v>
      </c>
      <c r="J11" t="s">
        <v>278</v>
      </c>
      <c r="K11" t="s">
        <v>630</v>
      </c>
      <c r="L11">
        <v>3</v>
      </c>
      <c r="M11">
        <v>49.85</v>
      </c>
      <c r="N11">
        <v>61.36</v>
      </c>
      <c r="O11">
        <v>15.9497</v>
      </c>
      <c r="P11">
        <v>5.0110999999999999</v>
      </c>
      <c r="Q11">
        <v>4.1562999999999999</v>
      </c>
      <c r="R11">
        <v>4.4032</v>
      </c>
      <c r="S11">
        <v>3.2492000000000001</v>
      </c>
      <c r="T11">
        <v>1.3106</v>
      </c>
      <c r="U11">
        <v>0</v>
      </c>
      <c r="V11">
        <v>0</v>
      </c>
      <c r="W11">
        <v>0</v>
      </c>
      <c r="X11" t="s">
        <v>305</v>
      </c>
      <c r="Y11">
        <v>1.0678000000000001</v>
      </c>
      <c r="Z11" t="s">
        <v>452</v>
      </c>
      <c r="AA11">
        <v>2.2566000000000002</v>
      </c>
      <c r="AB11" t="s">
        <v>658</v>
      </c>
      <c r="AC11">
        <v>1.764</v>
      </c>
      <c r="AD11">
        <v>15.4</v>
      </c>
      <c r="AE11">
        <v>168.36609999999999</v>
      </c>
      <c r="AF11">
        <v>12</v>
      </c>
      <c r="AG11">
        <v>65</v>
      </c>
    </row>
    <row r="12" spans="1:33">
      <c r="A12" t="s">
        <v>659</v>
      </c>
      <c r="B12" s="1">
        <v>0.60416666666666663</v>
      </c>
      <c r="C12" t="s">
        <v>156</v>
      </c>
      <c r="D12" t="s">
        <v>390</v>
      </c>
      <c r="E12" t="s">
        <v>230</v>
      </c>
      <c r="F12">
        <v>4787</v>
      </c>
      <c r="G12" t="s">
        <v>231</v>
      </c>
      <c r="H12" t="s">
        <v>232</v>
      </c>
      <c r="I12" t="s">
        <v>5</v>
      </c>
      <c r="J12" t="s">
        <v>278</v>
      </c>
      <c r="K12" t="s">
        <v>630</v>
      </c>
      <c r="L12">
        <v>3</v>
      </c>
      <c r="M12">
        <v>38.201999999999998</v>
      </c>
      <c r="N12">
        <v>35.015599999999999</v>
      </c>
      <c r="O12">
        <v>17.2851</v>
      </c>
      <c r="P12">
        <v>9.4490999999999996</v>
      </c>
      <c r="Q12">
        <v>4.6463000000000001</v>
      </c>
      <c r="R12">
        <v>3.2724000000000002</v>
      </c>
      <c r="S12">
        <v>2.0966</v>
      </c>
      <c r="T12">
        <v>0</v>
      </c>
      <c r="U12">
        <v>0</v>
      </c>
      <c r="V12">
        <v>0</v>
      </c>
      <c r="W12">
        <v>17.5564</v>
      </c>
      <c r="X12" t="s">
        <v>298</v>
      </c>
      <c r="Y12">
        <v>1.5708</v>
      </c>
      <c r="Z12" t="s">
        <v>299</v>
      </c>
      <c r="AA12">
        <v>1.1859</v>
      </c>
      <c r="AB12" t="s">
        <v>660</v>
      </c>
      <c r="AC12">
        <v>2.4091999999999998</v>
      </c>
      <c r="AD12">
        <v>5.0999999999999996</v>
      </c>
      <c r="AE12">
        <v>141.78139999999999</v>
      </c>
      <c r="AF12">
        <v>16</v>
      </c>
      <c r="AG12">
        <v>60</v>
      </c>
    </row>
    <row r="13" spans="1:33">
      <c r="A13" t="s">
        <v>661</v>
      </c>
      <c r="B13" s="1">
        <v>0.60416666666666663</v>
      </c>
      <c r="C13" t="s">
        <v>156</v>
      </c>
      <c r="D13" t="s">
        <v>390</v>
      </c>
      <c r="E13" t="s">
        <v>230</v>
      </c>
      <c r="F13">
        <v>4787</v>
      </c>
      <c r="G13" t="s">
        <v>231</v>
      </c>
      <c r="H13" t="s">
        <v>232</v>
      </c>
      <c r="I13" t="s">
        <v>5</v>
      </c>
      <c r="J13" t="s">
        <v>278</v>
      </c>
      <c r="K13" t="s">
        <v>630</v>
      </c>
      <c r="L13">
        <v>3</v>
      </c>
      <c r="M13">
        <v>57.854100000000003</v>
      </c>
      <c r="N13">
        <v>22.908000000000001</v>
      </c>
      <c r="O13">
        <v>16.304600000000001</v>
      </c>
      <c r="P13">
        <v>7.3437999999999999</v>
      </c>
      <c r="Q13">
        <v>3.4192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662</v>
      </c>
      <c r="Y13">
        <v>0.75080000000000002</v>
      </c>
      <c r="Z13" t="s">
        <v>663</v>
      </c>
      <c r="AA13">
        <v>0.49080000000000001</v>
      </c>
      <c r="AB13" t="s">
        <v>664</v>
      </c>
      <c r="AC13">
        <v>0.88070000000000004</v>
      </c>
      <c r="AD13">
        <v>7.8</v>
      </c>
      <c r="AE13">
        <v>126.84139999999999</v>
      </c>
      <c r="AF13">
        <v>25</v>
      </c>
      <c r="AG13">
        <v>51</v>
      </c>
    </row>
    <row r="14" spans="1:33">
      <c r="A14" t="s">
        <v>665</v>
      </c>
      <c r="B14" s="1">
        <v>0.60416666666666663</v>
      </c>
      <c r="C14" t="s">
        <v>156</v>
      </c>
      <c r="D14" t="s">
        <v>390</v>
      </c>
      <c r="E14" t="s">
        <v>230</v>
      </c>
      <c r="F14">
        <v>4787</v>
      </c>
      <c r="G14" t="s">
        <v>231</v>
      </c>
      <c r="H14" t="s">
        <v>232</v>
      </c>
      <c r="I14" t="s">
        <v>5</v>
      </c>
      <c r="J14" t="s">
        <v>278</v>
      </c>
      <c r="K14" t="s">
        <v>630</v>
      </c>
      <c r="L14">
        <v>4</v>
      </c>
      <c r="M14">
        <v>34.076700000000002</v>
      </c>
      <c r="N14">
        <v>33.809600000000003</v>
      </c>
      <c r="O14">
        <v>12.959199999999999</v>
      </c>
      <c r="P14">
        <v>3.8759000000000001</v>
      </c>
      <c r="Q14">
        <v>4.5616000000000003</v>
      </c>
      <c r="R14">
        <v>3.3108</v>
      </c>
      <c r="S14">
        <v>1.425</v>
      </c>
      <c r="T14">
        <v>1.149</v>
      </c>
      <c r="U14">
        <v>0.75329999999999997</v>
      </c>
      <c r="V14">
        <v>0.75260000000000005</v>
      </c>
      <c r="W14">
        <v>8.8414000000000001</v>
      </c>
      <c r="X14" t="s">
        <v>288</v>
      </c>
      <c r="Y14">
        <v>1.2404999999999999</v>
      </c>
      <c r="Z14" t="s">
        <v>666</v>
      </c>
      <c r="AA14">
        <v>0.65500000000000003</v>
      </c>
      <c r="AB14" t="s">
        <v>667</v>
      </c>
      <c r="AC14">
        <v>2.0628000000000002</v>
      </c>
      <c r="AD14">
        <v>11.9077</v>
      </c>
      <c r="AE14">
        <v>121.38120000000001</v>
      </c>
      <c r="AF14">
        <v>25</v>
      </c>
      <c r="AG14">
        <v>51</v>
      </c>
    </row>
    <row r="15" spans="1:33">
      <c r="A15" t="s">
        <v>668</v>
      </c>
      <c r="B15" s="1">
        <v>0.60416666666666663</v>
      </c>
      <c r="C15" t="s">
        <v>156</v>
      </c>
      <c r="D15" t="s">
        <v>390</v>
      </c>
      <c r="E15" t="s">
        <v>230</v>
      </c>
      <c r="F15">
        <v>4787</v>
      </c>
      <c r="G15" t="s">
        <v>231</v>
      </c>
      <c r="H15" t="s">
        <v>232</v>
      </c>
      <c r="I15" t="s">
        <v>5</v>
      </c>
      <c r="J15" t="s">
        <v>278</v>
      </c>
      <c r="K15" t="s">
        <v>630</v>
      </c>
      <c r="L15">
        <v>12</v>
      </c>
      <c r="M15">
        <v>22.4939</v>
      </c>
      <c r="N15">
        <v>7.7577999999999996</v>
      </c>
      <c r="O15">
        <v>6.4672000000000001</v>
      </c>
      <c r="P15">
        <v>1.9855</v>
      </c>
      <c r="Q15">
        <v>2.1358999999999999</v>
      </c>
      <c r="R15">
        <v>1.1504000000000001</v>
      </c>
      <c r="S15">
        <v>0.88739999999999997</v>
      </c>
      <c r="T15">
        <v>0.75680000000000003</v>
      </c>
      <c r="U15">
        <v>1.1214999999999999</v>
      </c>
      <c r="V15">
        <v>0.47620000000000001</v>
      </c>
      <c r="W15">
        <v>12.2864</v>
      </c>
      <c r="X15" t="s">
        <v>669</v>
      </c>
      <c r="Y15">
        <v>1.4132</v>
      </c>
      <c r="Z15" t="s">
        <v>670</v>
      </c>
      <c r="AA15">
        <v>0.36359999999999998</v>
      </c>
      <c r="AB15" t="s">
        <v>671</v>
      </c>
      <c r="AC15">
        <v>0</v>
      </c>
      <c r="AD15">
        <v>15.3992</v>
      </c>
      <c r="AE15">
        <v>74.694900000000004</v>
      </c>
      <c r="AF15">
        <v>66</v>
      </c>
      <c r="AG15">
        <v>51</v>
      </c>
    </row>
    <row r="51" spans="1:33" hidden="1" outlineLevel="1">
      <c r="A51" t="str">
        <f>C2</f>
        <v>Catterick</v>
      </c>
      <c r="B51">
        <f>B2</f>
        <v>0.60416666666666663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Helioblu Bareliere (FR)</v>
      </c>
      <c r="L52" t="str">
        <f t="shared" si="0"/>
        <v>Only Orsenfoolsies</v>
      </c>
      <c r="M52" t="str">
        <f t="shared" si="0"/>
        <v>Helioblu Bareliere (FR)</v>
      </c>
      <c r="N52" t="str">
        <f t="shared" ref="N52:N91" si="1">INDEX($A$2:$A$20,(MATCH(LARGE(W$2:W$20,$J52),W$2:W$20,0)))</f>
        <v>Flower Power</v>
      </c>
      <c r="O52" t="str">
        <f t="shared" ref="O52:O91" si="2">INDEX($A$2:$A$20,(MATCH(LARGE(AA$2:AA$20,$J52),AA$2:AA$20,0)))</f>
        <v>Flower Power</v>
      </c>
      <c r="P52" t="str">
        <f t="shared" ref="P52:P91" si="3">INDEX($A$2:$A$20,(MATCH(LARGE(Y$2:Y$20,$J52),Y$2:Y$20,0)))</f>
        <v>Only Orsenfoolsies</v>
      </c>
      <c r="Q52" t="str">
        <f t="shared" ref="Q52:Q91" si="4">INDEX($A$2:$A$20,(MATCH(LARGE(Y$2:Y$20,$J52),Y$2:Y$20,0)))</f>
        <v>Only Orsenfoolsies</v>
      </c>
      <c r="R52" t="str">
        <f t="shared" ref="R52:R91" si="5">INDEX($A$2:$A$20,(MATCH(LARGE(AD$2:AD$20,$J52),AD$2:AD$20,0)))</f>
        <v>Flower Power</v>
      </c>
      <c r="S52" t="str">
        <f t="shared" ref="S52:S80" si="6">A2</f>
        <v>Flower Power</v>
      </c>
      <c r="V52">
        <f t="shared" ref="V52:V80" si="7">SUM(Y52:AF52)</f>
        <v>108</v>
      </c>
      <c r="W52">
        <f t="shared" ref="W52:W80" si="8">V52-AG2</f>
        <v>39</v>
      </c>
      <c r="X52">
        <f t="shared" ref="X52:X60" si="9">IF(ISNA(W52),"",W52)</f>
        <v>39</v>
      </c>
      <c r="Y52">
        <f t="shared" ref="Y52:AA80" si="10">(($H$63+1)-(RANK(M2,M$2:M$30)))</f>
        <v>13</v>
      </c>
      <c r="Z52">
        <f t="shared" si="10"/>
        <v>13</v>
      </c>
      <c r="AA52">
        <f t="shared" si="10"/>
        <v>13</v>
      </c>
      <c r="AB52">
        <f t="shared" ref="AB52:AB80" si="11">(($H$63+1)-(RANK(W2,W$2:W$30)))</f>
        <v>14</v>
      </c>
      <c r="AC52">
        <f t="shared" ref="AC52:AC80" si="12">(($H$63+1)-(RANK(Y2,Y$2:Y$30)))</f>
        <v>13</v>
      </c>
      <c r="AD52">
        <f t="shared" ref="AD52:AD80" si="13">(($H$63+1)-(RANK(AA2,AA$2:AA$30)))</f>
        <v>14</v>
      </c>
      <c r="AE52">
        <f t="shared" ref="AE52:AF80" si="14">(($H$63+1)-(RANK(AC2,AC$2:AC$30)))</f>
        <v>14</v>
      </c>
      <c r="AF52">
        <f t="shared" si="14"/>
        <v>14</v>
      </c>
      <c r="AG52" t="str">
        <f>INDEX(S52:S92, MATCH(LARGE(X52:X92, 1),X52:X92, 0))</f>
        <v>Flower Power</v>
      </c>
    </row>
    <row r="53" spans="1:33" hidden="1" outlineLevel="1">
      <c r="A53" t="s">
        <v>43</v>
      </c>
      <c r="B53" t="str">
        <f>A2</f>
        <v>Flower Power</v>
      </c>
      <c r="C53">
        <f>AE2</f>
        <v>256.32209999999998</v>
      </c>
      <c r="D53">
        <f>AG2</f>
        <v>69</v>
      </c>
      <c r="E53">
        <f>C53-D53</f>
        <v>187.32209999999998</v>
      </c>
      <c r="F53">
        <f>SUMIF(B53:B61, B53, G53:G61)</f>
        <v>0.58410729207857925</v>
      </c>
      <c r="G53">
        <f>(1/C53)*(C53-C54)</f>
        <v>7.1628626638124401E-2</v>
      </c>
      <c r="H53">
        <f>AF2</f>
        <v>6</v>
      </c>
      <c r="J53">
        <v>2</v>
      </c>
      <c r="K53" t="str">
        <f t="shared" si="0"/>
        <v>Flower Power</v>
      </c>
      <c r="L53" t="str">
        <f t="shared" si="0"/>
        <v>Flower Power</v>
      </c>
      <c r="M53" t="str">
        <f t="shared" si="0"/>
        <v>Flower Power</v>
      </c>
      <c r="N53" t="str">
        <f t="shared" si="1"/>
        <v>Only Orsenfoolsies</v>
      </c>
      <c r="O53" t="str">
        <f t="shared" si="2"/>
        <v>Valkenburg</v>
      </c>
      <c r="P53" t="str">
        <f t="shared" si="3"/>
        <v>Flower Power</v>
      </c>
      <c r="Q53" t="str">
        <f t="shared" si="4"/>
        <v>Flower Power</v>
      </c>
      <c r="R53" t="str">
        <f t="shared" si="5"/>
        <v>Dew Pond</v>
      </c>
      <c r="S53" t="str">
        <f t="shared" si="6"/>
        <v>Helioblu Bareliere (FR)</v>
      </c>
      <c r="V53">
        <f t="shared" si="7"/>
        <v>85</v>
      </c>
      <c r="W53">
        <f t="shared" si="8"/>
        <v>16</v>
      </c>
      <c r="X53">
        <f t="shared" si="9"/>
        <v>16</v>
      </c>
      <c r="Y53">
        <f t="shared" si="10"/>
        <v>14</v>
      </c>
      <c r="Z53">
        <f t="shared" si="10"/>
        <v>11</v>
      </c>
      <c r="AA53">
        <f t="shared" si="10"/>
        <v>14</v>
      </c>
      <c r="AB53">
        <f t="shared" si="11"/>
        <v>12</v>
      </c>
      <c r="AC53">
        <f t="shared" si="12"/>
        <v>12</v>
      </c>
      <c r="AD53">
        <f t="shared" si="13"/>
        <v>11</v>
      </c>
      <c r="AE53">
        <f t="shared" si="14"/>
        <v>2</v>
      </c>
      <c r="AF53">
        <f t="shared" si="14"/>
        <v>9</v>
      </c>
    </row>
    <row r="54" spans="1:33" hidden="1" outlineLevel="1">
      <c r="A54" t="s">
        <v>44</v>
      </c>
      <c r="B54" t="str">
        <f>A3</f>
        <v>Helioblu Bareliere (FR)</v>
      </c>
      <c r="C54">
        <f>AE3</f>
        <v>237.96209999999999</v>
      </c>
      <c r="D54">
        <f>AG3</f>
        <v>69</v>
      </c>
      <c r="E54">
        <f t="shared" ref="E54:E55" si="15">C54-D54</f>
        <v>168.96209999999999</v>
      </c>
      <c r="F54">
        <f ca="1">SUMIF(B53:B64, B54, G53:G61)</f>
        <v>4.5372003643654374E-2</v>
      </c>
      <c r="H54">
        <f>AF3</f>
        <v>3.5</v>
      </c>
      <c r="J54">
        <v>3</v>
      </c>
      <c r="K54" t="str">
        <f t="shared" si="0"/>
        <v>Donnachies Girl (IRE)</v>
      </c>
      <c r="L54" t="str">
        <f t="shared" si="0"/>
        <v>Valkenburg</v>
      </c>
      <c r="M54" t="str">
        <f t="shared" si="0"/>
        <v>Betancourt (IRE)</v>
      </c>
      <c r="N54" t="str">
        <f t="shared" si="1"/>
        <v>Helioblu Bareliere (FR)</v>
      </c>
      <c r="O54" t="str">
        <f t="shared" si="2"/>
        <v>Dew Pond</v>
      </c>
      <c r="P54" t="str">
        <f t="shared" si="3"/>
        <v>Helioblu Bareliere (FR)</v>
      </c>
      <c r="Q54" t="str">
        <f t="shared" si="4"/>
        <v>Helioblu Bareliere (FR)</v>
      </c>
      <c r="R54" t="str">
        <f t="shared" si="5"/>
        <v>Donnachies Girl (IRE)</v>
      </c>
      <c r="S54" t="str">
        <f t="shared" si="6"/>
        <v>Donnachies Girl (IRE)</v>
      </c>
      <c r="V54">
        <f t="shared" si="7"/>
        <v>73</v>
      </c>
      <c r="W54">
        <f t="shared" si="8"/>
        <v>6</v>
      </c>
      <c r="X54">
        <f t="shared" si="9"/>
        <v>6</v>
      </c>
      <c r="Y54">
        <f t="shared" si="10"/>
        <v>12</v>
      </c>
      <c r="Z54">
        <f t="shared" si="10"/>
        <v>8</v>
      </c>
      <c r="AA54">
        <f t="shared" si="10"/>
        <v>9</v>
      </c>
      <c r="AB54">
        <f t="shared" si="11"/>
        <v>10</v>
      </c>
      <c r="AC54">
        <f t="shared" si="12"/>
        <v>5</v>
      </c>
      <c r="AD54">
        <f t="shared" si="13"/>
        <v>10</v>
      </c>
      <c r="AE54">
        <f t="shared" si="14"/>
        <v>7</v>
      </c>
      <c r="AF54">
        <f t="shared" si="14"/>
        <v>12</v>
      </c>
    </row>
    <row r="55" spans="1:33" hidden="1" outlineLevel="1">
      <c r="A55" t="s">
        <v>45</v>
      </c>
      <c r="B55" t="str">
        <f>A4</f>
        <v>Donnachies Girl (IRE)</v>
      </c>
      <c r="C55">
        <f>AE4</f>
        <v>224.32749999999999</v>
      </c>
      <c r="D55">
        <f>AG4</f>
        <v>67</v>
      </c>
      <c r="E55">
        <f t="shared" si="15"/>
        <v>157.32749999999999</v>
      </c>
      <c r="F55">
        <f ca="1">SUMIF(B53:B64, B55, G53:G61)</f>
        <v>0</v>
      </c>
      <c r="H55">
        <f>AF4</f>
        <v>5</v>
      </c>
      <c r="J55">
        <v>4</v>
      </c>
      <c r="K55" t="str">
        <f t="shared" si="0"/>
        <v>Alexis Carrington (IRE)</v>
      </c>
      <c r="L55" t="str">
        <f t="shared" si="0"/>
        <v>Helioblu Bareliere (FR)</v>
      </c>
      <c r="M55" t="str">
        <f t="shared" si="0"/>
        <v>Richard Strauss (IRE)</v>
      </c>
      <c r="N55" t="str">
        <f t="shared" si="1"/>
        <v>Dew Pond</v>
      </c>
      <c r="O55" t="str">
        <f t="shared" si="2"/>
        <v>Helioblu Bareliere (FR)</v>
      </c>
      <c r="P55" t="str">
        <f t="shared" si="3"/>
        <v>Betancourt (IRE)</v>
      </c>
      <c r="Q55" t="str">
        <f t="shared" si="4"/>
        <v>Betancourt (IRE)</v>
      </c>
      <c r="R55" t="str">
        <f t="shared" si="5"/>
        <v>Serenity Now (IRE)</v>
      </c>
      <c r="S55" t="str">
        <f t="shared" si="6"/>
        <v>Only Orsenfoolsies</v>
      </c>
      <c r="V55">
        <f t="shared" si="7"/>
        <v>79</v>
      </c>
      <c r="W55">
        <f t="shared" si="8"/>
        <v>13</v>
      </c>
      <c r="X55">
        <f t="shared" si="9"/>
        <v>13</v>
      </c>
      <c r="Y55">
        <f t="shared" si="10"/>
        <v>6</v>
      </c>
      <c r="Z55">
        <f t="shared" si="10"/>
        <v>14</v>
      </c>
      <c r="AA55">
        <f t="shared" si="10"/>
        <v>8</v>
      </c>
      <c r="AB55">
        <f t="shared" si="11"/>
        <v>13</v>
      </c>
      <c r="AC55">
        <f t="shared" si="12"/>
        <v>14</v>
      </c>
      <c r="AD55">
        <f t="shared" si="13"/>
        <v>6</v>
      </c>
      <c r="AE55">
        <f t="shared" si="14"/>
        <v>13</v>
      </c>
      <c r="AF55">
        <f t="shared" si="14"/>
        <v>5</v>
      </c>
    </row>
    <row r="56" spans="1:33" hidden="1" outlineLevel="1">
      <c r="A56" t="s">
        <v>46</v>
      </c>
      <c r="B56" t="str">
        <f>INDEX(A$2:A$20,MATCH(C56,M$2:M$20,0))</f>
        <v>Helioblu Bareliere (FR)</v>
      </c>
      <c r="C56">
        <f>LARGE(M$2:M$20, D56)</f>
        <v>84.640299999999996</v>
      </c>
      <c r="D56">
        <v>1</v>
      </c>
      <c r="E56">
        <f>LARGE(M$2:M$20, F56)</f>
        <v>80.8</v>
      </c>
      <c r="F56">
        <v>2</v>
      </c>
      <c r="G56">
        <f t="shared" ref="G56:G61" si="16">IF(C56&gt;0, (1/C56)*(C56-E56), 0.1)</f>
        <v>4.5372003643654374E-2</v>
      </c>
      <c r="H56">
        <f t="shared" ref="H56:H61" si="17">INDEX(AF$2:AF$20,MATCH(B56,A$2:A$20,0))</f>
        <v>3.5</v>
      </c>
      <c r="J56">
        <v>5</v>
      </c>
      <c r="K56" t="str">
        <f t="shared" si="0"/>
        <v>Das Kapital</v>
      </c>
      <c r="L56" t="str">
        <f t="shared" si="0"/>
        <v>Betancourt (IRE)</v>
      </c>
      <c r="M56" t="str">
        <f t="shared" si="0"/>
        <v>Serenity Now (IRE)</v>
      </c>
      <c r="N56" t="str">
        <f t="shared" si="1"/>
        <v>Donnachies Girl (IRE)</v>
      </c>
      <c r="O56" t="str">
        <f t="shared" si="2"/>
        <v>Donnachies Girl (IRE)</v>
      </c>
      <c r="P56" t="str">
        <f t="shared" si="3"/>
        <v>Alexis Carrington (IRE)</v>
      </c>
      <c r="Q56" t="str">
        <f t="shared" si="4"/>
        <v>Alexis Carrington (IRE)</v>
      </c>
      <c r="R56" t="str">
        <f t="shared" si="5"/>
        <v>Betancourt (IRE)</v>
      </c>
      <c r="S56" t="str">
        <f t="shared" si="6"/>
        <v>Richard Strauss (IRE)</v>
      </c>
      <c r="V56">
        <f t="shared" si="7"/>
        <v>45</v>
      </c>
      <c r="W56">
        <f t="shared" si="8"/>
        <v>-9</v>
      </c>
      <c r="X56">
        <f t="shared" si="9"/>
        <v>-9</v>
      </c>
      <c r="Y56">
        <f t="shared" si="10"/>
        <v>9</v>
      </c>
      <c r="Z56">
        <f t="shared" si="10"/>
        <v>6</v>
      </c>
      <c r="AA56">
        <f t="shared" si="10"/>
        <v>11</v>
      </c>
      <c r="AB56">
        <f t="shared" si="11"/>
        <v>5</v>
      </c>
      <c r="AC56">
        <f t="shared" si="12"/>
        <v>2</v>
      </c>
      <c r="AD56">
        <f t="shared" si="13"/>
        <v>1</v>
      </c>
      <c r="AE56">
        <f t="shared" si="14"/>
        <v>3</v>
      </c>
      <c r="AF56">
        <f t="shared" si="14"/>
        <v>8</v>
      </c>
    </row>
    <row r="57" spans="1:33" hidden="1" outlineLevel="1">
      <c r="A57" t="s">
        <v>25</v>
      </c>
      <c r="B57" t="str">
        <f>INDEX(A$2:A$20,MATCH(C57,W$2:W$20,0))</f>
        <v>Flower Power</v>
      </c>
      <c r="C57">
        <f>LARGE(W$2:W$20, D57)</f>
        <v>20.299299999999999</v>
      </c>
      <c r="D57">
        <v>1</v>
      </c>
      <c r="E57">
        <f>LARGE(W$2:W$20, F57)</f>
        <v>20.074999999999999</v>
      </c>
      <c r="F57">
        <v>2</v>
      </c>
      <c r="G57">
        <f t="shared" si="16"/>
        <v>1.1049642105885401E-2</v>
      </c>
      <c r="H57">
        <f t="shared" si="17"/>
        <v>6</v>
      </c>
      <c r="J57">
        <v>6</v>
      </c>
      <c r="K57" t="str">
        <f t="shared" si="0"/>
        <v>Richard Strauss (IRE)</v>
      </c>
      <c r="L57" t="str">
        <f t="shared" si="0"/>
        <v>Serenity Now (IRE)</v>
      </c>
      <c r="M57" t="str">
        <f t="shared" si="0"/>
        <v>Donnachies Girl (IRE)</v>
      </c>
      <c r="N57" t="str">
        <f t="shared" si="1"/>
        <v>Point Of Honour (IRE)</v>
      </c>
      <c r="O57" t="str">
        <f t="shared" si="2"/>
        <v>Serenity Now (IRE)</v>
      </c>
      <c r="P57" t="str">
        <f t="shared" si="3"/>
        <v>Point Of Honour (IRE)</v>
      </c>
      <c r="Q57" t="str">
        <f t="shared" si="4"/>
        <v>Point Of Honour (IRE)</v>
      </c>
      <c r="R57" t="str">
        <f t="shared" si="5"/>
        <v>Helioblu Bareliere (FR)</v>
      </c>
      <c r="S57" t="str">
        <f t="shared" si="6"/>
        <v>Betancourt (IRE)</v>
      </c>
      <c r="V57">
        <f t="shared" si="7"/>
        <v>67</v>
      </c>
      <c r="W57">
        <f t="shared" si="8"/>
        <v>12</v>
      </c>
      <c r="X57">
        <f t="shared" si="9"/>
        <v>12</v>
      </c>
      <c r="Y57">
        <f t="shared" si="10"/>
        <v>5</v>
      </c>
      <c r="Z57">
        <f t="shared" si="10"/>
        <v>10</v>
      </c>
      <c r="AA57">
        <f t="shared" si="10"/>
        <v>12</v>
      </c>
      <c r="AB57">
        <f t="shared" si="11"/>
        <v>6</v>
      </c>
      <c r="AC57">
        <f t="shared" si="12"/>
        <v>11</v>
      </c>
      <c r="AD57">
        <f t="shared" si="13"/>
        <v>5</v>
      </c>
      <c r="AE57">
        <f t="shared" si="14"/>
        <v>8</v>
      </c>
      <c r="AF57">
        <f t="shared" si="14"/>
        <v>10</v>
      </c>
    </row>
    <row r="58" spans="1:33" hidden="1" outlineLevel="1">
      <c r="A58" t="s">
        <v>28</v>
      </c>
      <c r="B58" t="str">
        <f>INDEX(A$2:A$20,MATCH(C58,AA$2:AA$20,0))</f>
        <v>Flower Power</v>
      </c>
      <c r="C58">
        <f>LARGE(AA$2:AA$20, D58)</f>
        <v>3.6206</v>
      </c>
      <c r="D58">
        <v>1</v>
      </c>
      <c r="E58">
        <f>LARGE(AA$2:AA$20, F58)</f>
        <v>2.2566000000000002</v>
      </c>
      <c r="F58">
        <v>2</v>
      </c>
      <c r="G58">
        <f t="shared" si="16"/>
        <v>0.37673313815389714</v>
      </c>
      <c r="H58">
        <f t="shared" si="17"/>
        <v>6</v>
      </c>
      <c r="J58">
        <v>7</v>
      </c>
      <c r="K58" t="str">
        <f t="shared" si="0"/>
        <v>Valkenburg</v>
      </c>
      <c r="L58" t="str">
        <f t="shared" si="0"/>
        <v>Donnachies Girl (IRE)</v>
      </c>
      <c r="M58" t="str">
        <f t="shared" si="0"/>
        <v>Only Orsenfoolsies</v>
      </c>
      <c r="N58" t="str">
        <f t="shared" si="1"/>
        <v>Serenity Now (IRE)</v>
      </c>
      <c r="O58" t="str">
        <f t="shared" si="2"/>
        <v>Alexis Carrington (IRE)</v>
      </c>
      <c r="P58" t="str">
        <f t="shared" si="3"/>
        <v>Strikemaster (IRE)</v>
      </c>
      <c r="Q58" t="str">
        <f t="shared" si="4"/>
        <v>Strikemaster (IRE)</v>
      </c>
      <c r="R58" t="str">
        <f t="shared" si="5"/>
        <v>Richard Strauss (IRE)</v>
      </c>
      <c r="S58" t="str">
        <f t="shared" si="6"/>
        <v>Serenity Now (IRE)</v>
      </c>
      <c r="V58">
        <f t="shared" si="7"/>
        <v>56</v>
      </c>
      <c r="W58">
        <f t="shared" si="8"/>
        <v>-14</v>
      </c>
      <c r="X58">
        <f t="shared" si="9"/>
        <v>-14</v>
      </c>
      <c r="Y58">
        <f t="shared" si="10"/>
        <v>3</v>
      </c>
      <c r="Z58">
        <f t="shared" si="10"/>
        <v>9</v>
      </c>
      <c r="AA58">
        <f t="shared" si="10"/>
        <v>10</v>
      </c>
      <c r="AB58">
        <f t="shared" si="11"/>
        <v>8</v>
      </c>
      <c r="AC58">
        <f t="shared" si="12"/>
        <v>1</v>
      </c>
      <c r="AD58">
        <f t="shared" si="13"/>
        <v>9</v>
      </c>
      <c r="AE58">
        <f t="shared" si="14"/>
        <v>5</v>
      </c>
      <c r="AF58">
        <f t="shared" si="14"/>
        <v>11</v>
      </c>
    </row>
    <row r="59" spans="1:33" hidden="1" outlineLevel="1">
      <c r="A59" t="s">
        <v>30</v>
      </c>
      <c r="B59" t="str">
        <f>INDEX(A$2:A$20,MATCH(C59,AC$2:AC$20,0))</f>
        <v>Flower Power</v>
      </c>
      <c r="C59">
        <f>LARGE(AC$2:AC$20, D59)</f>
        <v>2.9973999999999998</v>
      </c>
      <c r="D59">
        <v>1</v>
      </c>
      <c r="E59">
        <f>LARGE(AC$2:AC$20, F59)</f>
        <v>2.6804999999999999</v>
      </c>
      <c r="F59">
        <v>2</v>
      </c>
      <c r="G59">
        <f t="shared" si="16"/>
        <v>0.10572496163341562</v>
      </c>
      <c r="H59">
        <f t="shared" si="17"/>
        <v>6</v>
      </c>
      <c r="J59">
        <v>8</v>
      </c>
      <c r="K59" t="str">
        <f t="shared" si="0"/>
        <v>Dew Pond</v>
      </c>
      <c r="L59" t="str">
        <f t="shared" si="0"/>
        <v>Alexis Carrington (IRE)</v>
      </c>
      <c r="M59" t="str">
        <f t="shared" si="0"/>
        <v>Point Of Honour (IRE)</v>
      </c>
      <c r="N59" t="str">
        <f t="shared" si="1"/>
        <v>Alexis Carrington (IRE)</v>
      </c>
      <c r="O59" t="str">
        <f t="shared" si="2"/>
        <v>Point Of Honour (IRE)</v>
      </c>
      <c r="P59" t="str">
        <f t="shared" si="3"/>
        <v>Elite Icon</v>
      </c>
      <c r="Q59" t="str">
        <f t="shared" si="4"/>
        <v>Elite Icon</v>
      </c>
      <c r="R59" t="str">
        <f t="shared" si="5"/>
        <v>Valkenburg</v>
      </c>
      <c r="S59" t="str">
        <f t="shared" si="6"/>
        <v>Alexis Carrington (IRE)</v>
      </c>
      <c r="V59">
        <f t="shared" si="7"/>
        <v>59</v>
      </c>
      <c r="W59">
        <f t="shared" si="8"/>
        <v>1</v>
      </c>
      <c r="X59">
        <f t="shared" si="9"/>
        <v>1</v>
      </c>
      <c r="Y59">
        <f t="shared" si="10"/>
        <v>11</v>
      </c>
      <c r="Z59">
        <f t="shared" si="10"/>
        <v>7</v>
      </c>
      <c r="AA59">
        <f t="shared" si="10"/>
        <v>4</v>
      </c>
      <c r="AB59">
        <f t="shared" si="11"/>
        <v>7</v>
      </c>
      <c r="AC59">
        <f t="shared" si="12"/>
        <v>10</v>
      </c>
      <c r="AD59">
        <f t="shared" si="13"/>
        <v>8</v>
      </c>
      <c r="AE59">
        <f t="shared" si="14"/>
        <v>9</v>
      </c>
      <c r="AF59">
        <f t="shared" si="14"/>
        <v>3</v>
      </c>
    </row>
    <row r="60" spans="1:33" hidden="1" outlineLevel="1">
      <c r="A60" t="s">
        <v>26</v>
      </c>
      <c r="B60" t="str">
        <f>INDEX(A$2:A$20,MATCH(C60,Y$2:Y$20,0))</f>
        <v>Only Orsenfoolsies</v>
      </c>
      <c r="C60">
        <f>LARGE(Y$2:Y$20, D60)</f>
        <v>2.8643999999999998</v>
      </c>
      <c r="D60">
        <v>1</v>
      </c>
      <c r="E60">
        <f>LARGE(Y$2:Y$20, F60)</f>
        <v>2.0739000000000001</v>
      </c>
      <c r="F60">
        <v>2</v>
      </c>
      <c r="G60">
        <f t="shared" si="16"/>
        <v>0.27597402597402593</v>
      </c>
      <c r="H60">
        <f t="shared" si="17"/>
        <v>14</v>
      </c>
      <c r="J60">
        <v>9</v>
      </c>
      <c r="K60" t="str">
        <f t="shared" si="0"/>
        <v>Only Orsenfoolsies</v>
      </c>
      <c r="L60" t="str">
        <f t="shared" si="0"/>
        <v>Richard Strauss (IRE)</v>
      </c>
      <c r="M60" t="str">
        <f t="shared" si="0"/>
        <v>Dew Pond</v>
      </c>
      <c r="N60" t="str">
        <f t="shared" si="1"/>
        <v>Betancourt (IRE)</v>
      </c>
      <c r="O60" t="str">
        <f t="shared" si="2"/>
        <v>Only Orsenfoolsies</v>
      </c>
      <c r="P60" t="str">
        <f t="shared" si="3"/>
        <v>Dew Pond</v>
      </c>
      <c r="Q60" t="str">
        <f t="shared" si="4"/>
        <v>Dew Pond</v>
      </c>
      <c r="R60" t="str">
        <f t="shared" si="5"/>
        <v>Strikemaster (IRE)</v>
      </c>
      <c r="S60" t="str">
        <f t="shared" si="6"/>
        <v>Dew Pond</v>
      </c>
      <c r="V60">
        <f t="shared" si="7"/>
        <v>65</v>
      </c>
      <c r="W60">
        <f t="shared" si="8"/>
        <v>2</v>
      </c>
      <c r="X60">
        <f t="shared" si="9"/>
        <v>2</v>
      </c>
      <c r="Y60">
        <f t="shared" si="10"/>
        <v>7</v>
      </c>
      <c r="Z60">
        <f t="shared" si="10"/>
        <v>4</v>
      </c>
      <c r="AA60">
        <f t="shared" si="10"/>
        <v>6</v>
      </c>
      <c r="AB60">
        <f t="shared" si="11"/>
        <v>11</v>
      </c>
      <c r="AC60">
        <f t="shared" si="12"/>
        <v>6</v>
      </c>
      <c r="AD60">
        <f t="shared" si="13"/>
        <v>12</v>
      </c>
      <c r="AE60">
        <f t="shared" si="14"/>
        <v>6</v>
      </c>
      <c r="AF60">
        <f t="shared" si="14"/>
        <v>13</v>
      </c>
    </row>
    <row r="61" spans="1:33" hidden="1" outlineLevel="1">
      <c r="A61" t="s">
        <v>47</v>
      </c>
      <c r="B61" t="str">
        <f>INDEX(A$2:A$20,MATCH(C61,AD$2:AD$20,0))</f>
        <v>Flower Power</v>
      </c>
      <c r="C61">
        <f>LARGE(AD$2:AD$20, D61)</f>
        <v>25.481100000000001</v>
      </c>
      <c r="D61">
        <v>1</v>
      </c>
      <c r="E61">
        <f>LARGE(AD$2:AD$20, F61)</f>
        <v>24.997699999999998</v>
      </c>
      <c r="F61">
        <v>2</v>
      </c>
      <c r="G61">
        <f t="shared" si="16"/>
        <v>1.897092354725672E-2</v>
      </c>
      <c r="H61">
        <f t="shared" si="17"/>
        <v>6</v>
      </c>
      <c r="J61">
        <v>10</v>
      </c>
      <c r="K61" t="str">
        <f t="shared" si="0"/>
        <v>Betancourt (IRE)</v>
      </c>
      <c r="L61" t="str">
        <f t="shared" si="0"/>
        <v>Point Of Honour (IRE)</v>
      </c>
      <c r="M61" t="str">
        <f t="shared" si="0"/>
        <v>Das Kapital</v>
      </c>
      <c r="N61" t="str">
        <f t="shared" si="1"/>
        <v>Richard Strauss (IRE)</v>
      </c>
      <c r="O61" t="str">
        <f t="shared" si="2"/>
        <v>Betancourt (IRE)</v>
      </c>
      <c r="P61" t="str">
        <f t="shared" si="3"/>
        <v>Donnachies Girl (IRE)</v>
      </c>
      <c r="Q61" t="str">
        <f t="shared" si="4"/>
        <v>Donnachies Girl (IRE)</v>
      </c>
      <c r="R61" t="str">
        <f t="shared" si="5"/>
        <v>Only Orsenfoolsies</v>
      </c>
      <c r="S61" t="str">
        <f t="shared" si="6"/>
        <v>Valkenburg</v>
      </c>
      <c r="V61">
        <f t="shared" si="7"/>
        <v>59</v>
      </c>
      <c r="W61">
        <f t="shared" si="8"/>
        <v>-6</v>
      </c>
      <c r="X61">
        <f>IF(ISNA(W61),"",W61)</f>
        <v>-6</v>
      </c>
      <c r="Y61">
        <f t="shared" si="10"/>
        <v>8</v>
      </c>
      <c r="Z61">
        <f t="shared" si="10"/>
        <v>12</v>
      </c>
      <c r="AA61">
        <f t="shared" si="10"/>
        <v>3</v>
      </c>
      <c r="AB61">
        <f t="shared" si="11"/>
        <v>2</v>
      </c>
      <c r="AC61">
        <f t="shared" si="12"/>
        <v>4</v>
      </c>
      <c r="AD61">
        <f t="shared" si="13"/>
        <v>13</v>
      </c>
      <c r="AE61">
        <f t="shared" si="14"/>
        <v>10</v>
      </c>
      <c r="AF61">
        <f t="shared" si="14"/>
        <v>7</v>
      </c>
    </row>
    <row r="62" spans="1:33" hidden="1" outlineLevel="1">
      <c r="A62" t="s">
        <v>116</v>
      </c>
      <c r="B62" t="str">
        <f>IF(OR(D2="5f ", D2="6f ", D2="7f ", D2="1m "), B57, IF(J2="2yo", B59, B53))</f>
        <v>Flower Power</v>
      </c>
      <c r="J62">
        <v>11</v>
      </c>
      <c r="K62" t="str">
        <f t="shared" si="0"/>
        <v>Point Of Honour (IRE)</v>
      </c>
      <c r="L62" t="str">
        <f t="shared" si="0"/>
        <v>Dew Pond</v>
      </c>
      <c r="M62" t="str">
        <f t="shared" si="0"/>
        <v>Alexis Carrington (IRE)</v>
      </c>
      <c r="N62" t="str">
        <f t="shared" si="1"/>
        <v>Strikemaster (IRE)</v>
      </c>
      <c r="O62" t="str">
        <f t="shared" si="2"/>
        <v>Elite Icon</v>
      </c>
      <c r="P62" t="str">
        <f t="shared" si="3"/>
        <v>Valkenburg</v>
      </c>
      <c r="Q62" t="str">
        <f t="shared" si="4"/>
        <v>Valkenburg</v>
      </c>
      <c r="R62" t="str">
        <f t="shared" si="5"/>
        <v>Elite Icon</v>
      </c>
      <c r="S62" t="str">
        <f t="shared" si="6"/>
        <v>Point Of Honour (IRE)</v>
      </c>
      <c r="V62">
        <f t="shared" si="7"/>
        <v>54</v>
      </c>
      <c r="W62">
        <f t="shared" si="8"/>
        <v>-6</v>
      </c>
      <c r="X62">
        <f t="shared" ref="X62:X80" si="18">IF(ISNA(W62),"",W62)</f>
        <v>-6</v>
      </c>
      <c r="Y62">
        <f t="shared" si="10"/>
        <v>4</v>
      </c>
      <c r="Z62">
        <f t="shared" si="10"/>
        <v>5</v>
      </c>
      <c r="AA62">
        <f t="shared" si="10"/>
        <v>7</v>
      </c>
      <c r="AB62">
        <f t="shared" si="11"/>
        <v>9</v>
      </c>
      <c r="AC62">
        <f t="shared" si="12"/>
        <v>9</v>
      </c>
      <c r="AD62">
        <f t="shared" si="13"/>
        <v>7</v>
      </c>
      <c r="AE62">
        <f t="shared" si="14"/>
        <v>12</v>
      </c>
      <c r="AF62">
        <f t="shared" si="14"/>
        <v>1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Flower Power</v>
      </c>
      <c r="C63" t="str">
        <f>IF(G68="Handicap", INDEX(B53:B55,(MATCH(LARGE(D53:D55,3),D53:D55,0))))</f>
        <v>Donnachies Girl (IRE)</v>
      </c>
      <c r="D63" t="str">
        <f>IF(G68="Handicap", INDEX(B53:B55,(MATCH(LARGE(E53:E55,1),E53:E55,0))))</f>
        <v>Flower Power</v>
      </c>
      <c r="G63" t="s">
        <v>68</v>
      </c>
      <c r="H63">
        <f>COUNTIF(A2:A30, "*")</f>
        <v>14</v>
      </c>
      <c r="J63">
        <v>12</v>
      </c>
      <c r="K63" t="str">
        <f t="shared" si="0"/>
        <v>Serenity Now (IRE)</v>
      </c>
      <c r="L63" t="str">
        <f t="shared" si="0"/>
        <v>Elite Icon</v>
      </c>
      <c r="M63" t="str">
        <f t="shared" si="0"/>
        <v>Valkenburg</v>
      </c>
      <c r="N63" t="str">
        <f t="shared" si="1"/>
        <v>Elite Icon</v>
      </c>
      <c r="O63" t="str">
        <f t="shared" si="2"/>
        <v>Das Kapital</v>
      </c>
      <c r="P63" t="str">
        <f t="shared" si="3"/>
        <v>Das Kapital</v>
      </c>
      <c r="Q63" t="str">
        <f t="shared" si="4"/>
        <v>Das Kapital</v>
      </c>
      <c r="R63" t="str">
        <f t="shared" si="5"/>
        <v>Alexis Carrington (IRE)</v>
      </c>
      <c r="S63" t="str">
        <f t="shared" si="6"/>
        <v>Das Kapital</v>
      </c>
      <c r="V63">
        <f t="shared" si="7"/>
        <v>31</v>
      </c>
      <c r="W63">
        <f t="shared" si="8"/>
        <v>-20</v>
      </c>
      <c r="X63">
        <f t="shared" si="18"/>
        <v>-20</v>
      </c>
      <c r="Y63">
        <f t="shared" si="10"/>
        <v>10</v>
      </c>
      <c r="Z63">
        <f t="shared" si="10"/>
        <v>2</v>
      </c>
      <c r="AA63">
        <f t="shared" si="10"/>
        <v>5</v>
      </c>
      <c r="AB63">
        <f t="shared" si="11"/>
        <v>2</v>
      </c>
      <c r="AC63">
        <f t="shared" si="12"/>
        <v>3</v>
      </c>
      <c r="AD63">
        <f t="shared" si="13"/>
        <v>3</v>
      </c>
      <c r="AE63">
        <f t="shared" si="14"/>
        <v>4</v>
      </c>
      <c r="AF63">
        <f t="shared" si="14"/>
        <v>2</v>
      </c>
    </row>
    <row r="64" spans="1:33" hidden="1" outlineLevel="1">
      <c r="A64" t="s">
        <v>48</v>
      </c>
      <c r="B64" t="str">
        <f>INDEX(B53:B63,MODE(MATCH(B53:B63,B53:B63,0)))</f>
        <v>Flower Power</v>
      </c>
      <c r="C64">
        <f>INDEX(AF$2:AF$20,MATCH(B64,A$2:A$20,0))</f>
        <v>6</v>
      </c>
      <c r="D64">
        <v>1</v>
      </c>
      <c r="E64">
        <f>SUMIF(B53:B61, B64, G53:G61)</f>
        <v>0.58410729207857925</v>
      </c>
      <c r="F64">
        <v>0</v>
      </c>
      <c r="G64" t="str">
        <f>K2</f>
        <v>Book Now For New Years Day Handicap</v>
      </c>
      <c r="J64">
        <v>13</v>
      </c>
      <c r="K64" t="str">
        <f t="shared" si="0"/>
        <v>Elite Icon</v>
      </c>
      <c r="L64" t="str">
        <f t="shared" si="0"/>
        <v>Das Kapital</v>
      </c>
      <c r="M64" t="str">
        <f t="shared" si="0"/>
        <v>Elite Icon</v>
      </c>
      <c r="N64" t="str">
        <f t="shared" si="1"/>
        <v>Valkenburg</v>
      </c>
      <c r="O64" t="str">
        <f t="shared" si="2"/>
        <v>Strikemaster (IRE)</v>
      </c>
      <c r="P64" t="str">
        <f t="shared" si="3"/>
        <v>Richard Strauss (IRE)</v>
      </c>
      <c r="Q64" t="str">
        <f t="shared" si="4"/>
        <v>Richard Strauss (IRE)</v>
      </c>
      <c r="R64" t="str">
        <f t="shared" si="5"/>
        <v>Das Kapital</v>
      </c>
      <c r="S64" t="str">
        <f t="shared" si="6"/>
        <v>Elite Icon</v>
      </c>
      <c r="V64">
        <f t="shared" si="7"/>
        <v>36</v>
      </c>
      <c r="W64">
        <f t="shared" si="8"/>
        <v>-15</v>
      </c>
      <c r="X64">
        <f t="shared" si="18"/>
        <v>-15</v>
      </c>
      <c r="Y64">
        <f t="shared" si="10"/>
        <v>2</v>
      </c>
      <c r="Z64">
        <f t="shared" si="10"/>
        <v>3</v>
      </c>
      <c r="AA64">
        <f t="shared" si="10"/>
        <v>2</v>
      </c>
      <c r="AB64">
        <f t="shared" si="11"/>
        <v>3</v>
      </c>
      <c r="AC64">
        <f t="shared" si="12"/>
        <v>7</v>
      </c>
      <c r="AD64">
        <f t="shared" si="13"/>
        <v>4</v>
      </c>
      <c r="AE64">
        <f t="shared" si="14"/>
        <v>11</v>
      </c>
      <c r="AF64">
        <f t="shared" si="14"/>
        <v>4</v>
      </c>
    </row>
    <row r="65" spans="1:32" hidden="1" outlineLevel="1">
      <c r="A65" t="s">
        <v>121</v>
      </c>
      <c r="B65" t="str">
        <f>IF(ISNA(G96), "no selection", G96)</f>
        <v>Donnachies Girl (IRE)</v>
      </c>
      <c r="C65">
        <f>INDEX(AF$2:AF$20,MATCH(B65,A$2:A$20,0))</f>
        <v>5</v>
      </c>
      <c r="D65">
        <v>1</v>
      </c>
      <c r="F65">
        <f>IF(G68="Non Handicap", F64+1, F64)</f>
        <v>0</v>
      </c>
      <c r="G65" t="str">
        <f>D2</f>
        <v xml:space="preserve">2m </v>
      </c>
      <c r="H65">
        <f>LARGE(G58:G60, 1)</f>
        <v>0.37673313815389714</v>
      </c>
      <c r="J65">
        <v>14</v>
      </c>
      <c r="K65" t="str">
        <f t="shared" si="0"/>
        <v>Strikemaster (IRE)</v>
      </c>
      <c r="L65" t="str">
        <f t="shared" si="0"/>
        <v>Strikemaster (IRE)</v>
      </c>
      <c r="M65" t="str">
        <f t="shared" si="0"/>
        <v>Strikemaster (IRE)</v>
      </c>
      <c r="N65" t="str">
        <f t="shared" si="1"/>
        <v>Valkenburg</v>
      </c>
      <c r="O65" t="str">
        <f t="shared" si="2"/>
        <v>Richard Strauss (IRE)</v>
      </c>
      <c r="P65" t="str">
        <f t="shared" si="3"/>
        <v>Serenity Now (IRE)</v>
      </c>
      <c r="Q65" t="str">
        <f t="shared" si="4"/>
        <v>Serenity Now (IRE)</v>
      </c>
      <c r="R65" t="str">
        <f t="shared" si="5"/>
        <v>Point Of Honour (IRE)</v>
      </c>
      <c r="S65" t="str">
        <f t="shared" si="6"/>
        <v>Strikemaster (IRE)</v>
      </c>
      <c r="V65">
        <f t="shared" si="7"/>
        <v>24</v>
      </c>
      <c r="W65">
        <f t="shared" si="8"/>
        <v>-27</v>
      </c>
      <c r="X65">
        <f t="shared" si="18"/>
        <v>-27</v>
      </c>
      <c r="Y65">
        <f t="shared" si="10"/>
        <v>1</v>
      </c>
      <c r="Z65">
        <f t="shared" si="10"/>
        <v>1</v>
      </c>
      <c r="AA65">
        <f t="shared" si="10"/>
        <v>1</v>
      </c>
      <c r="AB65">
        <f t="shared" si="11"/>
        <v>4</v>
      </c>
      <c r="AC65">
        <f t="shared" si="12"/>
        <v>8</v>
      </c>
      <c r="AD65">
        <f t="shared" si="13"/>
        <v>2</v>
      </c>
      <c r="AE65">
        <f t="shared" si="14"/>
        <v>1</v>
      </c>
      <c r="AF65">
        <f t="shared" si="14"/>
        <v>6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4787</v>
      </c>
      <c r="H66">
        <f ca="1">LARGE(F53:F55, 1)</f>
        <v>0.58410729207857925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2</v>
      </c>
      <c r="AC66">
        <f t="shared" si="12"/>
        <v>1</v>
      </c>
      <c r="AD66" t="e">
        <f t="shared" si="13"/>
        <v>#N/A</v>
      </c>
      <c r="AE66">
        <f t="shared" si="14"/>
        <v>1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Flower Power</v>
      </c>
      <c r="F67">
        <f>IF(H63&lt;11, F66+1, F66)</f>
        <v>0</v>
      </c>
      <c r="G67" t="str">
        <f>G2</f>
        <v>Good To Soft</v>
      </c>
      <c r="H67" t="str">
        <f ca="1">INDEX(B53:B55,MATCH(H66,F53:F55,0))</f>
        <v>Flower Power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2</v>
      </c>
      <c r="AC67">
        <f t="shared" si="12"/>
        <v>1</v>
      </c>
      <c r="AD67" t="e">
        <f t="shared" si="13"/>
        <v>#N/A</v>
      </c>
      <c r="AE67">
        <f t="shared" si="14"/>
        <v>1</v>
      </c>
      <c r="AF67" t="e">
        <f t="shared" si="14"/>
        <v>#N/A</v>
      </c>
    </row>
    <row r="68" spans="1:32" hidden="1" outlineLevel="1">
      <c r="A68" t="str">
        <f ca="1">INDEX(B62:B67,MODE(MATCH(B62:B67,B62:B67,0)))</f>
        <v>Flower Power</v>
      </c>
      <c r="B68" t="str">
        <f ca="1">IF(ISNA(A68), B56, A68)</f>
        <v>Flower Power</v>
      </c>
      <c r="C68">
        <f ca="1">INDEX(AF$2:AF$20,MATCH(B68,A$2:A$20,0))</f>
        <v>6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2</v>
      </c>
      <c r="AC68">
        <f t="shared" si="12"/>
        <v>1</v>
      </c>
      <c r="AD68" t="e">
        <f t="shared" si="13"/>
        <v>#N/A</v>
      </c>
      <c r="AE68">
        <f t="shared" si="14"/>
        <v>1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Flower Power</v>
      </c>
      <c r="C69">
        <f ca="1">INDEX(AF$2:AF$20,MATCH(B69,A$2:A$20,0))</f>
        <v>6</v>
      </c>
      <c r="D69">
        <v>1</v>
      </c>
      <c r="F69">
        <f ca="1">IF(E70&gt;1, F68+1, F68)</f>
        <v>1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2</v>
      </c>
      <c r="AC69">
        <f t="shared" si="12"/>
        <v>1</v>
      </c>
      <c r="AD69" t="e">
        <f t="shared" si="13"/>
        <v>#N/A</v>
      </c>
      <c r="AE69">
        <f t="shared" si="14"/>
        <v>1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Flower Power</v>
      </c>
      <c r="C70">
        <f ca="1">INDEX(AF$2:AF$20,MATCH(B70,A$2:A$20,0))</f>
        <v>6</v>
      </c>
      <c r="D70">
        <v>1</v>
      </c>
      <c r="E70">
        <f ca="1">SUMIF(B53:B61, B70, G53:G61)</f>
        <v>0.58410729207857925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2</v>
      </c>
      <c r="AC70">
        <f t="shared" si="12"/>
        <v>1</v>
      </c>
      <c r="AD70" t="e">
        <f t="shared" si="13"/>
        <v>#N/A</v>
      </c>
      <c r="AE70">
        <f t="shared" si="14"/>
        <v>1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2</v>
      </c>
      <c r="AC71">
        <f t="shared" si="12"/>
        <v>1</v>
      </c>
      <c r="AD71" t="e">
        <f t="shared" si="13"/>
        <v>#N/A</v>
      </c>
      <c r="AE71">
        <f t="shared" si="14"/>
        <v>1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Flower Power</v>
      </c>
      <c r="C72">
        <f>C53</f>
        <v>256.32209999999998</v>
      </c>
      <c r="D72">
        <f>(1/C72)*(C72-C73)</f>
        <v>7.1628626638124401E-2</v>
      </c>
      <c r="E72">
        <f>H53</f>
        <v>6</v>
      </c>
      <c r="F72">
        <f>(E72*10)-10</f>
        <v>50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2</v>
      </c>
      <c r="AC72">
        <f t="shared" si="12"/>
        <v>1</v>
      </c>
      <c r="AD72" t="e">
        <f t="shared" si="13"/>
        <v>#N/A</v>
      </c>
      <c r="AE72">
        <f t="shared" si="14"/>
        <v>1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Helioblu Bareliere (FR)</v>
      </c>
      <c r="C73">
        <f t="shared" si="19"/>
        <v>237.96209999999999</v>
      </c>
      <c r="D73">
        <f>(1/C73)*(C73-C74)</f>
        <v>5.7297359537506212E-2</v>
      </c>
      <c r="E73">
        <f t="shared" ref="E73:E74" si="20">H54</f>
        <v>3.5</v>
      </c>
      <c r="F73">
        <f>(E73*10)-10</f>
        <v>25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2</v>
      </c>
      <c r="AC73">
        <f t="shared" si="12"/>
        <v>1</v>
      </c>
      <c r="AD73" t="e">
        <f t="shared" si="13"/>
        <v>#N/A</v>
      </c>
      <c r="AE73">
        <f t="shared" si="14"/>
        <v>1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Donnachies Girl (IRE)</v>
      </c>
      <c r="C74">
        <f t="shared" si="19"/>
        <v>224.32749999999999</v>
      </c>
      <c r="E74">
        <f t="shared" si="20"/>
        <v>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2</v>
      </c>
      <c r="AC74">
        <f t="shared" si="12"/>
        <v>1</v>
      </c>
      <c r="AD74" t="e">
        <f t="shared" si="13"/>
        <v>#N/A</v>
      </c>
      <c r="AE74">
        <f t="shared" si="14"/>
        <v>1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2</v>
      </c>
      <c r="AC75">
        <f t="shared" si="12"/>
        <v>1</v>
      </c>
      <c r="AD75" t="e">
        <f t="shared" si="13"/>
        <v>#N/A</v>
      </c>
      <c r="AE75">
        <f t="shared" si="14"/>
        <v>1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2</v>
      </c>
      <c r="AC76">
        <f t="shared" si="12"/>
        <v>1</v>
      </c>
      <c r="AD76" t="e">
        <f t="shared" si="13"/>
        <v>#N/A</v>
      </c>
      <c r="AE76">
        <f t="shared" si="14"/>
        <v>1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3.5</v>
      </c>
      <c r="C77">
        <f>SMALL(AF2:AF50, 1)</f>
        <v>3.5</v>
      </c>
      <c r="D77" t="str">
        <f>IF(G77&lt;=3, "YES", "NO")</f>
        <v>NO</v>
      </c>
      <c r="E77">
        <f>IF(C77=0,SMALL(AF2:AF49,2), C77)</f>
        <v>3.5</v>
      </c>
      <c r="F77">
        <f>IF(E77=0, SMALL(AF2:AF49, 3), E77)</f>
        <v>3.5</v>
      </c>
      <c r="G77">
        <f>IF(F77=0, SMALL(AF2:AF49, 4), F77)</f>
        <v>3.5</v>
      </c>
      <c r="H77" t="str">
        <f>INDEX(A2:A50, MATCH(G77, AF2:AF50, 0))</f>
        <v>Helioblu Bareliere (FR)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2</v>
      </c>
      <c r="AC77">
        <f t="shared" si="12"/>
        <v>1</v>
      </c>
      <c r="AD77" t="e">
        <f t="shared" si="13"/>
        <v>#N/A</v>
      </c>
      <c r="AE77">
        <f t="shared" si="14"/>
        <v>1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237.96209999999999</v>
      </c>
      <c r="C78">
        <f>(B79-B78)+0.01</f>
        <v>18.369999999999987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2</v>
      </c>
      <c r="AC78">
        <f t="shared" si="12"/>
        <v>1</v>
      </c>
      <c r="AD78" t="e">
        <f t="shared" si="13"/>
        <v>#N/A</v>
      </c>
      <c r="AE78">
        <f t="shared" si="14"/>
        <v>1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256.32209999999998</v>
      </c>
      <c r="C79">
        <f>C78/B79</f>
        <v>7.1667640051326004E-2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Helioblu Bareliere (FR) is highly rated.</v>
      </c>
      <c r="H79" t="str">
        <f>INDEX(A2:A50, MATCH(B79, AE2:AE50, 0))</f>
        <v>Flower Power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2</v>
      </c>
      <c r="AC79">
        <f t="shared" si="12"/>
        <v>1</v>
      </c>
      <c r="AD79" t="e">
        <f t="shared" si="13"/>
        <v>#N/A</v>
      </c>
      <c r="AE79">
        <f t="shared" si="14"/>
        <v>1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19.796399999999998</v>
      </c>
      <c r="C80">
        <f>(B81-B80)+0.01</f>
        <v>0.51290000000000036</v>
      </c>
      <c r="D80" t="str">
        <f>D2</f>
        <v xml:space="preserve">2m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2</v>
      </c>
      <c r="AC80">
        <f t="shared" si="12"/>
        <v>1</v>
      </c>
      <c r="AD80" t="e">
        <f t="shared" si="13"/>
        <v>#N/A</v>
      </c>
      <c r="AE80">
        <f t="shared" si="14"/>
        <v>1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20.299299999999999</v>
      </c>
      <c r="C81">
        <f>C80/B81</f>
        <v>2.5266881123979665E-2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Strikemaster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Catterick</v>
      </c>
    </row>
    <row r="82" spans="1:19" hidden="1" outlineLevel="1">
      <c r="A82" t="s">
        <v>110</v>
      </c>
      <c r="B82">
        <f>INDEX(M2:M49, MATCH(H77, A2:A49, 0))</f>
        <v>84.640299999999996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84.640299999999996</v>
      </c>
      <c r="C83">
        <f>C82/B83</f>
        <v>1.1814702925202298E-4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Helioblu Bareliere (FR)is the form horse.</v>
      </c>
      <c r="H83" t="str">
        <f>INDEX(A2:A50,MATCH(B83,INDEX(M2:M50,0)))</f>
        <v>Strikemaster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0.45450000000000002</v>
      </c>
      <c r="C84">
        <f>(B85-B84)+0.01</f>
        <v>2.5528999999999997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2.9973999999999998</v>
      </c>
      <c r="C85">
        <f>C84/B85</f>
        <v>0.85170481083605787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Flower Power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17.909400000000002</v>
      </c>
      <c r="C86">
        <f>(B87-B86)+0.01</f>
        <v>7.5816999999999997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25.481100000000001</v>
      </c>
      <c r="C87">
        <f>C86/B87</f>
        <v>0.297542099830855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Flower Power is 29.75% ahead of Helioblu Bareliere (FR). </v>
      </c>
      <c r="H87" t="str">
        <f>INDEX(A2:A50, MATCH(B87, AD2:AD50, 0))</f>
        <v>Flower Power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1.8979999999999999</v>
      </c>
      <c r="C88">
        <f>B89-B88</f>
        <v>0.96639999999999993</v>
      </c>
      <c r="H88" t="str">
        <f>INDEX(X2:X50, MATCH(B88, Y2:Y50, 0))</f>
        <v>Malune, Gabriele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2.8643999999999998</v>
      </c>
      <c r="C89">
        <f>C88/B89</f>
        <v>0.3373830470604664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McDonald, P J is 33.74% ahead of Malune, Gabriele. </v>
      </c>
      <c r="H89" t="str">
        <f>INDEX(X2:X50, MATCH(B89, Y2:Y50, 0))</f>
        <v>McDonald, P J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54.935400000000001</v>
      </c>
      <c r="C90">
        <f>(B91-B90)+0.01</f>
        <v>24.818099999999998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79.743499999999997</v>
      </c>
      <c r="C91">
        <f>(C90+0.01)/(B91+0.01)</f>
        <v>0.31131047540233342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Only Orsenfoolsies outperformed Helioblu Bareliere (FR) significantly.</v>
      </c>
      <c r="H91" t="str">
        <f>INDEX(A2:A50, MATCH(B91, N2:N50, 0))</f>
        <v>Only Orsenfoolsies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46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0.39129999999999998</v>
      </c>
    </row>
    <row r="96" spans="1:19" hidden="1" outlineLevel="1">
      <c r="A96" t="s">
        <v>70</v>
      </c>
      <c r="B96">
        <f>INDEX(Sheet1!H:H, MATCH($A$51, Sheet1!$A:$A,0))</f>
        <v>0.3261</v>
      </c>
      <c r="C96" t="str">
        <f>IF(AND($B$94&gt;15,B96&gt;0.25),B55)</f>
        <v>Donnachies Girl (IRE)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Donnachies Girl (IRE)</v>
      </c>
      <c r="G96" t="str">
        <f>INDEX(F96:F101,MATCH(1,E96:E101,0))</f>
        <v>Donnachies Girl (IRE)</v>
      </c>
    </row>
    <row r="97" spans="1:6" hidden="1" outlineLevel="1">
      <c r="A97" t="s">
        <v>25</v>
      </c>
      <c r="B97">
        <f>INDEX(Sheet1!J:J, MATCH($A$51, Sheet1!$A:$A,0))</f>
        <v>0.21740000000000001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0.19570000000000001</v>
      </c>
      <c r="C98" t="b">
        <f>IF(AND($B$94&gt;15,B98&gt;0.25),B57)</f>
        <v>0</v>
      </c>
      <c r="D98">
        <f t="shared" si="22"/>
        <v>2</v>
      </c>
      <c r="E98">
        <f t="shared" si="23"/>
        <v>5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0.26090000000000002</v>
      </c>
      <c r="C99" t="str">
        <f>IF(AND($B$94&gt;15,B99&gt;0.25),B59)</f>
        <v>Flower Power</v>
      </c>
      <c r="D99">
        <f t="shared" si="22"/>
        <v>5</v>
      </c>
      <c r="E99">
        <f t="shared" si="23"/>
        <v>2</v>
      </c>
      <c r="F99" t="str">
        <f t="shared" si="24"/>
        <v>Flower Power</v>
      </c>
    </row>
    <row r="100" spans="1:6" hidden="1" outlineLevel="1">
      <c r="A100" t="s">
        <v>30</v>
      </c>
      <c r="B100">
        <f>INDEX(Sheet1!N:N, MATCH($A$51, Sheet1!$A:$A,0))</f>
        <v>0.1522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0.23910000000000001</v>
      </c>
      <c r="C101" t="b">
        <f>IF(AND($B$94&gt;15,B101&gt;0.25),B60)</f>
        <v>0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4.140625" bestFit="1" customWidth="1"/>
    <col min="2" max="4" width="23.85546875" bestFit="1" customWidth="1"/>
    <col min="5" max="5" width="12" bestFit="1" customWidth="1"/>
    <col min="6" max="6" width="23.85546875" bestFit="1" customWidth="1"/>
    <col min="7" max="7" width="94.85546875" bestFit="1" customWidth="1"/>
    <col min="8" max="8" width="24.140625" bestFit="1" customWidth="1"/>
    <col min="9" max="9" width="10.140625" bestFit="1" customWidth="1"/>
    <col min="10" max="10" width="16.28515625" bestFit="1" customWidth="1"/>
    <col min="11" max="11" width="28.85546875" bestFit="1" customWidth="1"/>
    <col min="12" max="14" width="24.140625" bestFit="1" customWidth="1"/>
    <col min="15" max="15" width="23.85546875" bestFit="1" customWidth="1"/>
    <col min="16" max="19" width="24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9.7109375" bestFit="1" customWidth="1"/>
    <col min="25" max="25" width="14.42578125" bestFit="1" customWidth="1"/>
    <col min="26" max="26" width="14.5703125" bestFit="1" customWidth="1"/>
    <col min="27" max="27" width="15" bestFit="1" customWidth="1"/>
    <col min="28" max="28" width="22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23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674</v>
      </c>
      <c r="B2" s="1">
        <v>0.61111111111111105</v>
      </c>
      <c r="C2" t="s">
        <v>162</v>
      </c>
      <c r="D2" t="s">
        <v>672</v>
      </c>
      <c r="E2" t="s">
        <v>335</v>
      </c>
      <c r="F2">
        <v>4094</v>
      </c>
      <c r="G2" t="s">
        <v>336</v>
      </c>
      <c r="H2" t="s">
        <v>337</v>
      </c>
      <c r="I2" t="s">
        <v>5</v>
      </c>
      <c r="J2" t="s">
        <v>338</v>
      </c>
      <c r="K2" t="s">
        <v>673</v>
      </c>
      <c r="L2">
        <v>7</v>
      </c>
      <c r="M2">
        <v>38.505200000000002</v>
      </c>
      <c r="N2">
        <v>77.232100000000003</v>
      </c>
      <c r="O2">
        <v>35.369300000000003</v>
      </c>
      <c r="P2">
        <v>10.623699999999999</v>
      </c>
      <c r="Q2">
        <v>8.1138999999999992</v>
      </c>
      <c r="R2">
        <v>4.258</v>
      </c>
      <c r="S2">
        <v>2.5632000000000001</v>
      </c>
      <c r="T2">
        <v>1.8575999999999999</v>
      </c>
      <c r="U2">
        <v>1.8997999999999999</v>
      </c>
      <c r="V2">
        <v>1.0505</v>
      </c>
      <c r="W2">
        <v>19.602900000000002</v>
      </c>
      <c r="X2" t="s">
        <v>675</v>
      </c>
      <c r="Y2">
        <v>2.5706000000000002</v>
      </c>
      <c r="Z2" t="s">
        <v>359</v>
      </c>
      <c r="AA2">
        <v>1.3481000000000001</v>
      </c>
      <c r="AB2" t="s">
        <v>676</v>
      </c>
      <c r="AC2">
        <v>2.6025999999999998</v>
      </c>
      <c r="AD2">
        <v>40.341000000000001</v>
      </c>
      <c r="AE2" s="23">
        <v>247.9383</v>
      </c>
      <c r="AF2">
        <v>7</v>
      </c>
      <c r="AG2">
        <v>98</v>
      </c>
    </row>
    <row r="3" spans="1:33">
      <c r="A3" t="s">
        <v>677</v>
      </c>
      <c r="B3" s="1">
        <v>0.61111111111111105</v>
      </c>
      <c r="C3" t="s">
        <v>162</v>
      </c>
      <c r="D3" t="s">
        <v>672</v>
      </c>
      <c r="E3" t="s">
        <v>335</v>
      </c>
      <c r="F3">
        <v>4094</v>
      </c>
      <c r="G3" t="s">
        <v>336</v>
      </c>
      <c r="H3" t="s">
        <v>337</v>
      </c>
      <c r="I3" t="s">
        <v>5</v>
      </c>
      <c r="J3" t="s">
        <v>338</v>
      </c>
      <c r="K3" t="s">
        <v>673</v>
      </c>
      <c r="L3">
        <v>6</v>
      </c>
      <c r="M3">
        <v>93.352199999999996</v>
      </c>
      <c r="N3">
        <v>58.856000000000002</v>
      </c>
      <c r="O3">
        <v>19.2774</v>
      </c>
      <c r="P3">
        <v>13.8276</v>
      </c>
      <c r="Q3">
        <v>5.4123999999999999</v>
      </c>
      <c r="R3">
        <v>6.4776999999999996</v>
      </c>
      <c r="S3">
        <v>3.0179999999999998</v>
      </c>
      <c r="T3">
        <v>1.8765000000000001</v>
      </c>
      <c r="U3">
        <v>1.2256</v>
      </c>
      <c r="V3">
        <v>0.96860000000000002</v>
      </c>
      <c r="W3">
        <v>11.3436</v>
      </c>
      <c r="X3" t="s">
        <v>382</v>
      </c>
      <c r="Y3">
        <v>2.6360000000000001</v>
      </c>
      <c r="Z3" t="s">
        <v>678</v>
      </c>
      <c r="AA3">
        <v>1.5046999999999999</v>
      </c>
      <c r="AB3" t="s">
        <v>483</v>
      </c>
      <c r="AC3">
        <v>2.1938</v>
      </c>
      <c r="AD3">
        <v>21.762699999999999</v>
      </c>
      <c r="AE3">
        <v>243.73249999999999</v>
      </c>
      <c r="AF3">
        <v>3.5</v>
      </c>
      <c r="AG3">
        <v>104</v>
      </c>
    </row>
    <row r="4" spans="1:33">
      <c r="A4" t="s">
        <v>679</v>
      </c>
      <c r="B4" s="1">
        <v>0.61111111111111105</v>
      </c>
      <c r="C4" t="s">
        <v>162</v>
      </c>
      <c r="D4" t="s">
        <v>672</v>
      </c>
      <c r="E4" t="s">
        <v>335</v>
      </c>
      <c r="F4">
        <v>4094</v>
      </c>
      <c r="G4" t="s">
        <v>336</v>
      </c>
      <c r="H4" t="s">
        <v>337</v>
      </c>
      <c r="I4" t="s">
        <v>5</v>
      </c>
      <c r="J4" t="s">
        <v>338</v>
      </c>
      <c r="K4" t="s">
        <v>673</v>
      </c>
      <c r="L4">
        <v>5</v>
      </c>
      <c r="M4">
        <v>66.340800000000002</v>
      </c>
      <c r="N4">
        <v>46.932600000000001</v>
      </c>
      <c r="O4">
        <v>34.733899999999998</v>
      </c>
      <c r="P4">
        <v>13.8469</v>
      </c>
      <c r="Q4">
        <v>5.0217999999999998</v>
      </c>
      <c r="R4">
        <v>3.6861000000000002</v>
      </c>
      <c r="S4">
        <v>2.6654</v>
      </c>
      <c r="T4">
        <v>1.3462000000000001</v>
      </c>
      <c r="U4">
        <v>1.3103</v>
      </c>
      <c r="V4">
        <v>1.3842000000000001</v>
      </c>
      <c r="W4">
        <v>10.2667</v>
      </c>
      <c r="X4" t="s">
        <v>386</v>
      </c>
      <c r="Y4">
        <v>0.8024</v>
      </c>
      <c r="Z4" t="s">
        <v>387</v>
      </c>
      <c r="AA4">
        <v>1.4883</v>
      </c>
      <c r="AB4" t="s">
        <v>483</v>
      </c>
      <c r="AC4">
        <v>2.0510000000000002</v>
      </c>
      <c r="AD4">
        <v>14.956300000000001</v>
      </c>
      <c r="AE4">
        <v>206.83279999999999</v>
      </c>
      <c r="AF4">
        <v>8</v>
      </c>
      <c r="AG4">
        <v>102</v>
      </c>
    </row>
    <row r="5" spans="1:33">
      <c r="A5" t="s">
        <v>680</v>
      </c>
      <c r="B5" s="1">
        <v>0.61111111111111105</v>
      </c>
      <c r="C5" t="s">
        <v>162</v>
      </c>
      <c r="D5" t="s">
        <v>672</v>
      </c>
      <c r="E5" t="s">
        <v>335</v>
      </c>
      <c r="F5">
        <v>4094</v>
      </c>
      <c r="G5" t="s">
        <v>336</v>
      </c>
      <c r="H5" t="s">
        <v>337</v>
      </c>
      <c r="I5" t="s">
        <v>5</v>
      </c>
      <c r="J5" t="s">
        <v>338</v>
      </c>
      <c r="K5" t="s">
        <v>673</v>
      </c>
      <c r="L5">
        <v>6</v>
      </c>
      <c r="M5">
        <v>85.679699999999997</v>
      </c>
      <c r="N5">
        <v>41.302399999999999</v>
      </c>
      <c r="O5">
        <v>15.1547</v>
      </c>
      <c r="P5">
        <v>5.1924999999999999</v>
      </c>
      <c r="Q5">
        <v>3.5127000000000002</v>
      </c>
      <c r="R5">
        <v>4.3076999999999996</v>
      </c>
      <c r="S5">
        <v>0</v>
      </c>
      <c r="T5">
        <v>0</v>
      </c>
      <c r="U5">
        <v>0</v>
      </c>
      <c r="V5">
        <v>0</v>
      </c>
      <c r="W5">
        <v>18.86</v>
      </c>
      <c r="X5" t="s">
        <v>341</v>
      </c>
      <c r="Y5">
        <v>3.7463000000000002</v>
      </c>
      <c r="Z5" t="s">
        <v>342</v>
      </c>
      <c r="AA5">
        <v>3.1758999999999999</v>
      </c>
      <c r="AB5" t="s">
        <v>384</v>
      </c>
      <c r="AC5">
        <v>1.0893999999999999</v>
      </c>
      <c r="AD5">
        <v>13.9999</v>
      </c>
      <c r="AE5">
        <v>203.19200000000001</v>
      </c>
      <c r="AF5">
        <v>2</v>
      </c>
      <c r="AG5">
        <v>102</v>
      </c>
    </row>
    <row r="6" spans="1:33">
      <c r="A6" t="s">
        <v>681</v>
      </c>
      <c r="B6" s="1">
        <v>0.61111111111111105</v>
      </c>
      <c r="C6" t="s">
        <v>162</v>
      </c>
      <c r="D6" t="s">
        <v>672</v>
      </c>
      <c r="E6" t="s">
        <v>335</v>
      </c>
      <c r="F6">
        <v>4094</v>
      </c>
      <c r="G6" t="s">
        <v>336</v>
      </c>
      <c r="H6" t="s">
        <v>337</v>
      </c>
      <c r="I6" t="s">
        <v>5</v>
      </c>
      <c r="J6" t="s">
        <v>338</v>
      </c>
      <c r="K6" t="s">
        <v>673</v>
      </c>
      <c r="L6">
        <v>6</v>
      </c>
      <c r="M6">
        <v>53.828600000000002</v>
      </c>
      <c r="N6">
        <v>28.755700000000001</v>
      </c>
      <c r="O6">
        <v>23.363099999999999</v>
      </c>
      <c r="P6">
        <v>11.5077</v>
      </c>
      <c r="Q6">
        <v>3.6901999999999999</v>
      </c>
      <c r="R6">
        <v>3.0291999999999999</v>
      </c>
      <c r="S6">
        <v>2.1631999999999998</v>
      </c>
      <c r="T6">
        <v>0</v>
      </c>
      <c r="U6">
        <v>0</v>
      </c>
      <c r="V6">
        <v>0</v>
      </c>
      <c r="W6">
        <v>17.867100000000001</v>
      </c>
      <c r="X6" t="s">
        <v>378</v>
      </c>
      <c r="Y6">
        <v>2.7934999999999999</v>
      </c>
      <c r="Z6" t="s">
        <v>567</v>
      </c>
      <c r="AA6">
        <v>2.2683</v>
      </c>
      <c r="AB6" t="s">
        <v>682</v>
      </c>
      <c r="AC6">
        <v>1.4487000000000001</v>
      </c>
      <c r="AD6">
        <v>30.476800000000001</v>
      </c>
      <c r="AE6">
        <v>185.5085</v>
      </c>
      <c r="AF6">
        <v>8</v>
      </c>
      <c r="AG6">
        <v>105</v>
      </c>
    </row>
    <row r="7" spans="1:33">
      <c r="A7" t="s">
        <v>683</v>
      </c>
      <c r="B7" s="1">
        <v>0.61111111111111105</v>
      </c>
      <c r="C7" t="s">
        <v>162</v>
      </c>
      <c r="D7" t="s">
        <v>672</v>
      </c>
      <c r="E7" t="s">
        <v>335</v>
      </c>
      <c r="F7">
        <v>4094</v>
      </c>
      <c r="G7" t="s">
        <v>336</v>
      </c>
      <c r="H7" t="s">
        <v>337</v>
      </c>
      <c r="I7" t="s">
        <v>5</v>
      </c>
      <c r="J7" t="s">
        <v>338</v>
      </c>
      <c r="K7" t="s">
        <v>673</v>
      </c>
      <c r="L7">
        <v>10</v>
      </c>
      <c r="M7">
        <v>44.144500000000001</v>
      </c>
      <c r="N7">
        <v>56.971699999999998</v>
      </c>
      <c r="O7">
        <v>26.169599999999999</v>
      </c>
      <c r="P7">
        <v>8.4832000000000001</v>
      </c>
      <c r="Q7">
        <v>3.9375</v>
      </c>
      <c r="R7">
        <v>3.4308999999999998</v>
      </c>
      <c r="S7">
        <v>1.5766</v>
      </c>
      <c r="T7">
        <v>1.9209000000000001</v>
      </c>
      <c r="U7">
        <v>1.2914000000000001</v>
      </c>
      <c r="V7">
        <v>1.899</v>
      </c>
      <c r="W7">
        <v>6</v>
      </c>
      <c r="X7" t="s">
        <v>684</v>
      </c>
      <c r="Y7">
        <v>0.43099999999999999</v>
      </c>
      <c r="Z7" t="s">
        <v>567</v>
      </c>
      <c r="AA7">
        <v>2.2967</v>
      </c>
      <c r="AB7" t="s">
        <v>525</v>
      </c>
      <c r="AC7">
        <v>2.3056999999999999</v>
      </c>
      <c r="AD7">
        <v>22.936</v>
      </c>
      <c r="AE7">
        <v>183.79470000000001</v>
      </c>
      <c r="AF7">
        <v>20</v>
      </c>
      <c r="AG7">
        <v>105</v>
      </c>
    </row>
    <row r="8" spans="1:33">
      <c r="A8" t="s">
        <v>685</v>
      </c>
      <c r="B8" s="1">
        <v>0.61111111111111105</v>
      </c>
      <c r="C8" t="s">
        <v>162</v>
      </c>
      <c r="D8" t="s">
        <v>672</v>
      </c>
      <c r="E8" t="s">
        <v>335</v>
      </c>
      <c r="F8">
        <v>4094</v>
      </c>
      <c r="G8" t="s">
        <v>336</v>
      </c>
      <c r="H8" t="s">
        <v>337</v>
      </c>
      <c r="I8" t="s">
        <v>5</v>
      </c>
      <c r="J8" t="s">
        <v>338</v>
      </c>
      <c r="K8" t="s">
        <v>673</v>
      </c>
      <c r="L8">
        <v>7</v>
      </c>
      <c r="M8">
        <v>38.954700000000003</v>
      </c>
      <c r="N8">
        <v>38.347099999999998</v>
      </c>
      <c r="O8">
        <v>34.444400000000002</v>
      </c>
      <c r="P8">
        <v>7.5278999999999998</v>
      </c>
      <c r="Q8">
        <v>6.2908999999999997</v>
      </c>
      <c r="R8">
        <v>2.8732000000000002</v>
      </c>
      <c r="S8">
        <v>4.6871999999999998</v>
      </c>
      <c r="T8">
        <v>1.734</v>
      </c>
      <c r="U8">
        <v>1.4863999999999999</v>
      </c>
      <c r="V8">
        <v>2.2391999999999999</v>
      </c>
      <c r="W8">
        <v>6.4286000000000003</v>
      </c>
      <c r="X8" t="s">
        <v>686</v>
      </c>
      <c r="Y8">
        <v>0</v>
      </c>
      <c r="Z8" t="s">
        <v>687</v>
      </c>
      <c r="AA8">
        <v>0</v>
      </c>
      <c r="AB8" t="s">
        <v>688</v>
      </c>
      <c r="AC8">
        <v>1.4459</v>
      </c>
      <c r="AD8">
        <v>17.270900000000001</v>
      </c>
      <c r="AE8">
        <v>163.7304</v>
      </c>
      <c r="AF8">
        <v>20</v>
      </c>
      <c r="AG8">
        <v>102</v>
      </c>
    </row>
    <row r="9" spans="1:33">
      <c r="A9" t="s">
        <v>689</v>
      </c>
      <c r="B9" s="1">
        <v>0.61111111111111105</v>
      </c>
      <c r="C9" t="s">
        <v>162</v>
      </c>
      <c r="D9" t="s">
        <v>672</v>
      </c>
      <c r="E9" t="s">
        <v>335</v>
      </c>
      <c r="F9">
        <v>4094</v>
      </c>
      <c r="G9" t="s">
        <v>336</v>
      </c>
      <c r="H9" t="s">
        <v>337</v>
      </c>
      <c r="I9" t="s">
        <v>5</v>
      </c>
      <c r="J9" t="s">
        <v>338</v>
      </c>
      <c r="K9" t="s">
        <v>673</v>
      </c>
      <c r="L9">
        <v>5</v>
      </c>
      <c r="M9">
        <v>54.021799999999999</v>
      </c>
      <c r="N9">
        <v>52.929400000000001</v>
      </c>
      <c r="O9">
        <v>19.4099</v>
      </c>
      <c r="P9">
        <v>5.4983000000000004</v>
      </c>
      <c r="Q9">
        <v>3.9691000000000001</v>
      </c>
      <c r="R9">
        <v>3.4750000000000001</v>
      </c>
      <c r="S9">
        <v>2.5293999999999999</v>
      </c>
      <c r="T9">
        <v>1.0427</v>
      </c>
      <c r="U9">
        <v>0.66979999999999995</v>
      </c>
      <c r="V9">
        <v>0.40229999999999999</v>
      </c>
      <c r="W9">
        <v>15.5457</v>
      </c>
      <c r="X9" t="s">
        <v>690</v>
      </c>
      <c r="Y9">
        <v>0.88249999999999995</v>
      </c>
      <c r="Z9" t="s">
        <v>691</v>
      </c>
      <c r="AA9">
        <v>8.1000000000000003E-2</v>
      </c>
      <c r="AB9" t="s">
        <v>692</v>
      </c>
      <c r="AC9">
        <v>0</v>
      </c>
      <c r="AD9">
        <v>1.5</v>
      </c>
      <c r="AE9">
        <v>161.95689999999999</v>
      </c>
      <c r="AF9">
        <v>14</v>
      </c>
      <c r="AG9">
        <v>100</v>
      </c>
    </row>
    <row r="10" spans="1:33">
      <c r="A10" t="s">
        <v>693</v>
      </c>
      <c r="B10" s="1">
        <v>0.61111111111111105</v>
      </c>
      <c r="C10" t="s">
        <v>162</v>
      </c>
      <c r="D10" t="s">
        <v>672</v>
      </c>
      <c r="E10" t="s">
        <v>335</v>
      </c>
      <c r="F10">
        <v>4094</v>
      </c>
      <c r="G10" t="s">
        <v>336</v>
      </c>
      <c r="H10" t="s">
        <v>337</v>
      </c>
      <c r="I10" t="s">
        <v>5</v>
      </c>
      <c r="J10" t="s">
        <v>338</v>
      </c>
      <c r="K10" t="s">
        <v>673</v>
      </c>
      <c r="L10">
        <v>9</v>
      </c>
      <c r="M10">
        <v>39.236800000000002</v>
      </c>
      <c r="N10">
        <v>36.014200000000002</v>
      </c>
      <c r="O10">
        <v>25.4297</v>
      </c>
      <c r="P10">
        <v>6.3723999999999998</v>
      </c>
      <c r="Q10">
        <v>5.6238999999999999</v>
      </c>
      <c r="R10">
        <v>2.7776000000000001</v>
      </c>
      <c r="S10">
        <v>2.6497000000000002</v>
      </c>
      <c r="T10">
        <v>1.246</v>
      </c>
      <c r="U10">
        <v>1.3271999999999999</v>
      </c>
      <c r="V10">
        <v>1.8142</v>
      </c>
      <c r="W10">
        <v>17.189299999999999</v>
      </c>
      <c r="X10" t="s">
        <v>694</v>
      </c>
      <c r="Y10">
        <v>1.6593</v>
      </c>
      <c r="Z10" t="s">
        <v>695</v>
      </c>
      <c r="AA10">
        <v>0.45760000000000001</v>
      </c>
      <c r="AB10" t="s">
        <v>696</v>
      </c>
      <c r="AC10">
        <v>0.42370000000000002</v>
      </c>
      <c r="AD10">
        <v>13.597</v>
      </c>
      <c r="AE10">
        <v>155.8186</v>
      </c>
      <c r="AF10">
        <v>14</v>
      </c>
      <c r="AG10">
        <v>88</v>
      </c>
    </row>
    <row r="11" spans="1:33">
      <c r="A11" t="s">
        <v>697</v>
      </c>
      <c r="B11" s="1">
        <v>0.61111111111111105</v>
      </c>
      <c r="C11" t="s">
        <v>162</v>
      </c>
      <c r="D11" t="s">
        <v>672</v>
      </c>
      <c r="E11" t="s">
        <v>335</v>
      </c>
      <c r="F11">
        <v>4094</v>
      </c>
      <c r="G11" t="s">
        <v>336</v>
      </c>
      <c r="H11" t="s">
        <v>337</v>
      </c>
      <c r="I11" t="s">
        <v>5</v>
      </c>
      <c r="J11" t="s">
        <v>338</v>
      </c>
      <c r="K11" t="s">
        <v>673</v>
      </c>
      <c r="L11">
        <v>8</v>
      </c>
      <c r="M11">
        <v>43.354999999999997</v>
      </c>
      <c r="N11">
        <v>33.880200000000002</v>
      </c>
      <c r="O11">
        <v>17.898</v>
      </c>
      <c r="P11">
        <v>11.6424</v>
      </c>
      <c r="Q11">
        <v>5.6317000000000004</v>
      </c>
      <c r="R11">
        <v>2.4142000000000001</v>
      </c>
      <c r="S11">
        <v>1.5329999999999999</v>
      </c>
      <c r="T11">
        <v>1.0791999999999999</v>
      </c>
      <c r="U11">
        <v>0.46339999999999998</v>
      </c>
      <c r="V11">
        <v>0.78300000000000003</v>
      </c>
      <c r="W11">
        <v>8.7449999999999992</v>
      </c>
      <c r="X11" t="s">
        <v>698</v>
      </c>
      <c r="Y11">
        <v>2.9731000000000001</v>
      </c>
      <c r="Z11" t="s">
        <v>582</v>
      </c>
      <c r="AA11">
        <v>0.4153</v>
      </c>
      <c r="AB11" t="s">
        <v>699</v>
      </c>
      <c r="AC11">
        <v>1.0206</v>
      </c>
      <c r="AD11">
        <v>13.7067</v>
      </c>
      <c r="AE11">
        <v>145.54079999999999</v>
      </c>
      <c r="AF11">
        <v>25</v>
      </c>
      <c r="AG11">
        <v>79</v>
      </c>
    </row>
    <row r="12" spans="1:33">
      <c r="A12" t="s">
        <v>700</v>
      </c>
      <c r="B12" s="1">
        <v>0.61111111111111105</v>
      </c>
      <c r="C12" t="s">
        <v>162</v>
      </c>
      <c r="D12" t="s">
        <v>672</v>
      </c>
      <c r="E12" t="s">
        <v>335</v>
      </c>
      <c r="F12">
        <v>4094</v>
      </c>
      <c r="G12" t="s">
        <v>336</v>
      </c>
      <c r="H12" t="s">
        <v>337</v>
      </c>
      <c r="I12" t="s">
        <v>5</v>
      </c>
      <c r="J12" t="s">
        <v>338</v>
      </c>
      <c r="K12" t="s">
        <v>673</v>
      </c>
      <c r="L12">
        <v>6</v>
      </c>
      <c r="M12">
        <v>48.171599999999998</v>
      </c>
      <c r="N12">
        <v>39.841099999999997</v>
      </c>
      <c r="O12">
        <v>17.875900000000001</v>
      </c>
      <c r="P12">
        <v>6.984</v>
      </c>
      <c r="Q12">
        <v>3.1332</v>
      </c>
      <c r="R12">
        <v>2.8713000000000002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575</v>
      </c>
      <c r="Y12">
        <v>2.1173000000000002</v>
      </c>
      <c r="Z12" t="s">
        <v>571</v>
      </c>
      <c r="AA12">
        <v>0.4</v>
      </c>
      <c r="AB12" t="s">
        <v>343</v>
      </c>
      <c r="AC12">
        <v>2.2881999999999998</v>
      </c>
      <c r="AD12">
        <v>3.6</v>
      </c>
      <c r="AE12">
        <v>133.43729999999999</v>
      </c>
      <c r="AF12">
        <v>14</v>
      </c>
      <c r="AG12">
        <v>93</v>
      </c>
    </row>
    <row r="13" spans="1:33">
      <c r="A13" t="s">
        <v>701</v>
      </c>
      <c r="B13" s="1">
        <v>0.61111111111111105</v>
      </c>
      <c r="C13" t="s">
        <v>162</v>
      </c>
      <c r="D13" t="s">
        <v>672</v>
      </c>
      <c r="E13" t="s">
        <v>335</v>
      </c>
      <c r="F13">
        <v>4094</v>
      </c>
      <c r="G13" t="s">
        <v>336</v>
      </c>
      <c r="H13" t="s">
        <v>337</v>
      </c>
      <c r="I13" t="s">
        <v>5</v>
      </c>
      <c r="J13" t="s">
        <v>338</v>
      </c>
      <c r="K13" t="s">
        <v>673</v>
      </c>
      <c r="L13">
        <v>7</v>
      </c>
      <c r="M13">
        <v>50.302199999999999</v>
      </c>
      <c r="N13">
        <v>29.4513</v>
      </c>
      <c r="O13">
        <v>15.0511</v>
      </c>
      <c r="P13">
        <v>1.5367</v>
      </c>
      <c r="Q13">
        <v>1.8653</v>
      </c>
      <c r="R13">
        <v>0</v>
      </c>
      <c r="S13">
        <v>0</v>
      </c>
      <c r="T13">
        <v>0</v>
      </c>
      <c r="U13">
        <v>0</v>
      </c>
      <c r="V13">
        <v>0</v>
      </c>
      <c r="W13">
        <v>2.9075000000000002</v>
      </c>
      <c r="X13" t="s">
        <v>702</v>
      </c>
      <c r="Y13">
        <v>4.2599999999999999E-2</v>
      </c>
      <c r="Z13" t="s">
        <v>703</v>
      </c>
      <c r="AA13">
        <v>0</v>
      </c>
      <c r="AB13" t="s">
        <v>704</v>
      </c>
      <c r="AC13">
        <v>0</v>
      </c>
      <c r="AD13">
        <v>7.8</v>
      </c>
      <c r="AE13">
        <v>115.5941</v>
      </c>
      <c r="AF13">
        <v>50</v>
      </c>
      <c r="AG13">
        <v>79</v>
      </c>
    </row>
    <row r="51" spans="1:33" hidden="1" outlineLevel="1">
      <c r="A51" t="str">
        <f>C2</f>
        <v>Bangor</v>
      </c>
      <c r="B51">
        <f>B2</f>
        <v>0.61111111111111105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Flying Verse</v>
      </c>
      <c r="L52" t="str">
        <f t="shared" si="0"/>
        <v>Outrageous Romana (IRE)</v>
      </c>
      <c r="M52" t="str">
        <f t="shared" si="0"/>
        <v>Outrageous Romana (IRE)</v>
      </c>
      <c r="N52" t="str">
        <f t="shared" ref="N52:N91" si="1">INDEX($A$2:$A$20,(MATCH(LARGE(W$2:W$20,$J52),W$2:W$20,0)))</f>
        <v>Outrageous Romana (IRE)</v>
      </c>
      <c r="O52" t="str">
        <f t="shared" ref="O52:O91" si="2">INDEX($A$2:$A$20,(MATCH(LARGE(AA$2:AA$20,$J52),AA$2:AA$20,0)))</f>
        <v>Captain Simon (IRE)</v>
      </c>
      <c r="P52" t="str">
        <f t="shared" ref="P52:P91" si="3">INDEX($A$2:$A$20,(MATCH(LARGE(Y$2:Y$20,$J52),Y$2:Y$20,0)))</f>
        <v>Captain Simon (IRE)</v>
      </c>
      <c r="Q52" t="str">
        <f t="shared" ref="Q52:Q91" si="4">INDEX($A$2:$A$20,(MATCH(LARGE(Y$2:Y$20,$J52),Y$2:Y$20,0)))</f>
        <v>Captain Simon (IRE)</v>
      </c>
      <c r="R52" t="str">
        <f t="shared" ref="R52:R91" si="5">INDEX($A$2:$A$20,(MATCH(LARGE(AD$2:AD$20,$J52),AD$2:AD$20,0)))</f>
        <v>Outrageous Romana (IRE)</v>
      </c>
      <c r="S52" t="str">
        <f t="shared" ref="S52:S80" si="6">A2</f>
        <v>Outrageous Romana (IRE)</v>
      </c>
      <c r="V52">
        <f t="shared" ref="V52:V80" si="7">SUM(Y52:AF52)</f>
        <v>76</v>
      </c>
      <c r="W52">
        <f t="shared" ref="W52:W80" si="8">V52-AG2</f>
        <v>-22</v>
      </c>
      <c r="X52">
        <f t="shared" ref="X52:X60" si="9">IF(ISNA(W52),"",W52)</f>
        <v>-22</v>
      </c>
      <c r="Y52">
        <f t="shared" ref="Y52:AA80" si="10">(($H$63+1)-(RANK(M2,M$2:M$30)))</f>
        <v>1</v>
      </c>
      <c r="Z52">
        <f t="shared" si="10"/>
        <v>12</v>
      </c>
      <c r="AA52">
        <f t="shared" si="10"/>
        <v>12</v>
      </c>
      <c r="AB52">
        <f t="shared" ref="AB52:AB80" si="11">(($H$63+1)-(RANK(W2,W$2:W$30)))</f>
        <v>12</v>
      </c>
      <c r="AC52">
        <f t="shared" ref="AC52:AC80" si="12">(($H$63+1)-(RANK(Y2,Y$2:Y$30)))</f>
        <v>8</v>
      </c>
      <c r="AD52">
        <f t="shared" ref="AD52:AD80" si="13">(($H$63+1)-(RANK(AA2,AA$2:AA$30)))</f>
        <v>7</v>
      </c>
      <c r="AE52">
        <f t="shared" ref="AE52:AF80" si="14">(($H$63+1)-(RANK(AC2,AC$2:AC$30)))</f>
        <v>12</v>
      </c>
      <c r="AF52">
        <f t="shared" si="14"/>
        <v>12</v>
      </c>
      <c r="AG52" t="str">
        <f>INDEX(S52:S92, MATCH(LARGE(X52:X92, 1),X52:X92, 0))</f>
        <v>Outrageous Romana (IRE)</v>
      </c>
    </row>
    <row r="53" spans="1:33" hidden="1" outlineLevel="1">
      <c r="A53" t="s">
        <v>43</v>
      </c>
      <c r="B53" t="str">
        <f>A2</f>
        <v>Outrageous Romana (IRE)</v>
      </c>
      <c r="C53">
        <f>AE2</f>
        <v>247.9383</v>
      </c>
      <c r="D53">
        <f>AG2</f>
        <v>98</v>
      </c>
      <c r="E53">
        <f>C53-D53</f>
        <v>149.9383</v>
      </c>
      <c r="F53">
        <f>SUMIF(B53:B61, B53, G53:G61)</f>
        <v>0.41345923768414161</v>
      </c>
      <c r="G53">
        <f>(1/C53)*(C53-C54)</f>
        <v>1.6963091220678735E-2</v>
      </c>
      <c r="H53">
        <f>AF2</f>
        <v>7</v>
      </c>
      <c r="J53">
        <v>2</v>
      </c>
      <c r="K53" t="str">
        <f t="shared" si="0"/>
        <v>Captain Simon (IRE)</v>
      </c>
      <c r="L53" t="str">
        <f t="shared" si="0"/>
        <v>Flying Verse</v>
      </c>
      <c r="M53" t="str">
        <f t="shared" si="0"/>
        <v>His Dream (IRE)</v>
      </c>
      <c r="N53" t="str">
        <f t="shared" si="1"/>
        <v>Captain Simon (IRE)</v>
      </c>
      <c r="O53" t="str">
        <f t="shared" si="2"/>
        <v>Perfect Poison (IRE)</v>
      </c>
      <c r="P53" t="str">
        <f t="shared" si="3"/>
        <v>The Lion Man (IRE)</v>
      </c>
      <c r="Q53" t="str">
        <f t="shared" si="4"/>
        <v>The Lion Man (IRE)</v>
      </c>
      <c r="R53" t="str">
        <f t="shared" si="5"/>
        <v>Tailor Tom (IRE)</v>
      </c>
      <c r="S53" t="str">
        <f t="shared" si="6"/>
        <v>Flying Verse</v>
      </c>
      <c r="V53">
        <f t="shared" si="7"/>
        <v>71</v>
      </c>
      <c r="W53">
        <f t="shared" si="8"/>
        <v>-33</v>
      </c>
      <c r="X53">
        <f t="shared" si="9"/>
        <v>-33</v>
      </c>
      <c r="Y53">
        <f t="shared" si="10"/>
        <v>12</v>
      </c>
      <c r="Z53">
        <f t="shared" si="10"/>
        <v>11</v>
      </c>
      <c r="AA53">
        <f t="shared" si="10"/>
        <v>5</v>
      </c>
      <c r="AB53">
        <f t="shared" si="11"/>
        <v>7</v>
      </c>
      <c r="AC53">
        <f t="shared" si="12"/>
        <v>9</v>
      </c>
      <c r="AD53">
        <f t="shared" si="13"/>
        <v>9</v>
      </c>
      <c r="AE53">
        <f t="shared" si="14"/>
        <v>9</v>
      </c>
      <c r="AF53">
        <f t="shared" si="14"/>
        <v>9</v>
      </c>
    </row>
    <row r="54" spans="1:33" hidden="1" outlineLevel="1">
      <c r="A54" t="s">
        <v>44</v>
      </c>
      <c r="B54" t="str">
        <f>A3</f>
        <v>Flying Verse</v>
      </c>
      <c r="C54">
        <f>AE3</f>
        <v>243.73249999999999</v>
      </c>
      <c r="D54">
        <f>AG3</f>
        <v>104</v>
      </c>
      <c r="E54">
        <f t="shared" ref="E54:E55" si="15">C54-D54</f>
        <v>139.73249999999999</v>
      </c>
      <c r="F54">
        <f ca="1">SUMIF(B53:B64, B54, G53:G61)</f>
        <v>8.2188743275466464E-2</v>
      </c>
      <c r="H54">
        <f>AF3</f>
        <v>3.5</v>
      </c>
      <c r="J54">
        <v>3</v>
      </c>
      <c r="K54" t="str">
        <f t="shared" si="0"/>
        <v>His Dream (IRE)</v>
      </c>
      <c r="L54" t="str">
        <f t="shared" si="0"/>
        <v>Perfect Poison (IRE)</v>
      </c>
      <c r="M54" t="str">
        <f t="shared" si="0"/>
        <v>Mullaghboy (IRE)</v>
      </c>
      <c r="N54" t="str">
        <f t="shared" si="1"/>
        <v>Tailor Tom (IRE)</v>
      </c>
      <c r="O54" t="str">
        <f t="shared" si="2"/>
        <v>Tailor Tom (IRE)</v>
      </c>
      <c r="P54" t="str">
        <f t="shared" si="3"/>
        <v>Tailor Tom (IRE)</v>
      </c>
      <c r="Q54" t="str">
        <f t="shared" si="4"/>
        <v>Tailor Tom (IRE)</v>
      </c>
      <c r="R54" t="str">
        <f t="shared" si="5"/>
        <v>Perfect Poison (IRE)</v>
      </c>
      <c r="S54" t="str">
        <f t="shared" si="6"/>
        <v>His Dream (IRE)</v>
      </c>
      <c r="V54">
        <f t="shared" si="7"/>
        <v>62</v>
      </c>
      <c r="W54">
        <f t="shared" si="8"/>
        <v>-40</v>
      </c>
      <c r="X54">
        <f t="shared" si="9"/>
        <v>-40</v>
      </c>
      <c r="Y54">
        <f t="shared" si="10"/>
        <v>10</v>
      </c>
      <c r="Z54">
        <f t="shared" si="10"/>
        <v>8</v>
      </c>
      <c r="AA54">
        <f t="shared" si="10"/>
        <v>11</v>
      </c>
      <c r="AB54">
        <f t="shared" si="11"/>
        <v>6</v>
      </c>
      <c r="AC54">
        <f t="shared" si="12"/>
        <v>4</v>
      </c>
      <c r="AD54">
        <f t="shared" si="13"/>
        <v>8</v>
      </c>
      <c r="AE54">
        <f t="shared" si="14"/>
        <v>8</v>
      </c>
      <c r="AF54">
        <f t="shared" si="14"/>
        <v>7</v>
      </c>
    </row>
    <row r="55" spans="1:33" hidden="1" outlineLevel="1">
      <c r="A55" t="s">
        <v>45</v>
      </c>
      <c r="B55" t="str">
        <f>A4</f>
        <v>His Dream (IRE)</v>
      </c>
      <c r="C55">
        <f>AE4</f>
        <v>206.83279999999999</v>
      </c>
      <c r="D55">
        <f>AG4</f>
        <v>102</v>
      </c>
      <c r="E55">
        <f t="shared" si="15"/>
        <v>104.83279999999999</v>
      </c>
      <c r="F55">
        <f ca="1">SUMIF(B53:B64, B55, G53:G61)</f>
        <v>0</v>
      </c>
      <c r="H55">
        <f>AF4</f>
        <v>8</v>
      </c>
      <c r="J55">
        <v>4</v>
      </c>
      <c r="K55" t="str">
        <f t="shared" si="0"/>
        <v>Oregon Gold (FR)</v>
      </c>
      <c r="L55" t="str">
        <f t="shared" si="0"/>
        <v>Oregon Gold (FR)</v>
      </c>
      <c r="M55" t="str">
        <f t="shared" si="0"/>
        <v>Perfect Poison (IRE)</v>
      </c>
      <c r="N55" t="str">
        <f t="shared" si="1"/>
        <v>Turtle Cask (IRE)</v>
      </c>
      <c r="O55" t="str">
        <f t="shared" si="2"/>
        <v>Flying Verse</v>
      </c>
      <c r="P55" t="str">
        <f t="shared" si="3"/>
        <v>Flying Verse</v>
      </c>
      <c r="Q55" t="str">
        <f t="shared" si="4"/>
        <v>Flying Verse</v>
      </c>
      <c r="R55" t="str">
        <f t="shared" si="5"/>
        <v>Flying Verse</v>
      </c>
      <c r="S55" t="str">
        <f t="shared" si="6"/>
        <v>Captain Simon (IRE)</v>
      </c>
      <c r="V55">
        <f t="shared" si="7"/>
        <v>66</v>
      </c>
      <c r="W55">
        <f t="shared" si="8"/>
        <v>-36</v>
      </c>
      <c r="X55">
        <f t="shared" si="9"/>
        <v>-36</v>
      </c>
      <c r="Y55">
        <f t="shared" si="10"/>
        <v>11</v>
      </c>
      <c r="Z55">
        <f t="shared" si="10"/>
        <v>7</v>
      </c>
      <c r="AA55">
        <f t="shared" si="10"/>
        <v>2</v>
      </c>
      <c r="AB55">
        <f t="shared" si="11"/>
        <v>11</v>
      </c>
      <c r="AC55">
        <f t="shared" si="12"/>
        <v>12</v>
      </c>
      <c r="AD55">
        <f t="shared" si="13"/>
        <v>12</v>
      </c>
      <c r="AE55">
        <f t="shared" si="14"/>
        <v>5</v>
      </c>
      <c r="AF55">
        <f t="shared" si="14"/>
        <v>6</v>
      </c>
    </row>
    <row r="56" spans="1:33" hidden="1" outlineLevel="1">
      <c r="A56" t="s">
        <v>46</v>
      </c>
      <c r="B56" t="str">
        <f>INDEX(A$2:A$20,MATCH(C56,M$2:M$20,0))</f>
        <v>Flying Verse</v>
      </c>
      <c r="C56">
        <f>LARGE(M$2:M$20, D56)</f>
        <v>93.352199999999996</v>
      </c>
      <c r="D56">
        <v>1</v>
      </c>
      <c r="E56">
        <f>LARGE(M$2:M$20, F56)</f>
        <v>85.679699999999997</v>
      </c>
      <c r="F56">
        <v>2</v>
      </c>
      <c r="G56">
        <f t="shared" ref="G56:G61" si="16">IF(C56&gt;0, (1/C56)*(C56-E56), 0.1)</f>
        <v>8.2188743275466464E-2</v>
      </c>
      <c r="H56">
        <f t="shared" ref="H56:H61" si="17">INDEX(AF$2:AF$20,MATCH(B56,A$2:A$20,0))</f>
        <v>3.5</v>
      </c>
      <c r="J56">
        <v>5</v>
      </c>
      <c r="K56" t="str">
        <f t="shared" si="0"/>
        <v>Tailor Tom (IRE)</v>
      </c>
      <c r="L56" t="str">
        <f t="shared" si="0"/>
        <v>His Dream (IRE)</v>
      </c>
      <c r="M56" t="str">
        <f t="shared" si="0"/>
        <v>Turtle Cask (IRE)</v>
      </c>
      <c r="N56" t="str">
        <f t="shared" si="1"/>
        <v>Oregon Gold (FR)</v>
      </c>
      <c r="O56" t="str">
        <f t="shared" si="2"/>
        <v>His Dream (IRE)</v>
      </c>
      <c r="P56" t="str">
        <f t="shared" si="3"/>
        <v>Outrageous Romana (IRE)</v>
      </c>
      <c r="Q56" t="str">
        <f t="shared" si="4"/>
        <v>Outrageous Romana (IRE)</v>
      </c>
      <c r="R56" t="str">
        <f t="shared" si="5"/>
        <v>Mullaghboy (IRE)</v>
      </c>
      <c r="S56" t="str">
        <f t="shared" si="6"/>
        <v>Tailor Tom (IRE)</v>
      </c>
      <c r="V56">
        <f t="shared" si="7"/>
        <v>64</v>
      </c>
      <c r="W56">
        <f t="shared" si="8"/>
        <v>-41</v>
      </c>
      <c r="X56">
        <f t="shared" si="9"/>
        <v>-41</v>
      </c>
      <c r="Y56">
        <f t="shared" si="10"/>
        <v>8</v>
      </c>
      <c r="Z56">
        <f t="shared" si="10"/>
        <v>1</v>
      </c>
      <c r="AA56">
        <f t="shared" si="10"/>
        <v>7</v>
      </c>
      <c r="AB56">
        <f t="shared" si="11"/>
        <v>10</v>
      </c>
      <c r="AC56">
        <f t="shared" si="12"/>
        <v>10</v>
      </c>
      <c r="AD56">
        <f t="shared" si="13"/>
        <v>10</v>
      </c>
      <c r="AE56">
        <f t="shared" si="14"/>
        <v>7</v>
      </c>
      <c r="AF56">
        <f t="shared" si="14"/>
        <v>11</v>
      </c>
    </row>
    <row r="57" spans="1:33" hidden="1" outlineLevel="1">
      <c r="A57" t="s">
        <v>25</v>
      </c>
      <c r="B57" t="str">
        <f>INDEX(A$2:A$20,MATCH(C57,W$2:W$20,0))</f>
        <v>Outrageous Romana (IRE)</v>
      </c>
      <c r="C57">
        <f>LARGE(W$2:W$20, D57)</f>
        <v>19.602900000000002</v>
      </c>
      <c r="D57">
        <v>1</v>
      </c>
      <c r="E57">
        <f>LARGE(W$2:W$20, F57)</f>
        <v>18.86</v>
      </c>
      <c r="F57">
        <v>2</v>
      </c>
      <c r="G57">
        <f t="shared" si="16"/>
        <v>3.7897453948140439E-2</v>
      </c>
      <c r="H57">
        <f t="shared" si="17"/>
        <v>7</v>
      </c>
      <c r="J57">
        <v>6</v>
      </c>
      <c r="K57" t="str">
        <f t="shared" si="0"/>
        <v>How Much Is Enough (IRE)</v>
      </c>
      <c r="L57" t="str">
        <f t="shared" si="0"/>
        <v>Captain Simon (IRE)</v>
      </c>
      <c r="M57" t="str">
        <f t="shared" si="0"/>
        <v>Tailor Tom (IRE)</v>
      </c>
      <c r="N57" t="str">
        <f t="shared" si="1"/>
        <v>Flying Verse</v>
      </c>
      <c r="O57" t="str">
        <f t="shared" si="2"/>
        <v>Outrageous Romana (IRE)</v>
      </c>
      <c r="P57" t="str">
        <f t="shared" si="3"/>
        <v>El Scorpio (IRE)</v>
      </c>
      <c r="Q57" t="str">
        <f t="shared" si="4"/>
        <v>El Scorpio (IRE)</v>
      </c>
      <c r="R57" t="str">
        <f t="shared" si="5"/>
        <v>His Dream (IRE)</v>
      </c>
      <c r="S57" t="str">
        <f t="shared" si="6"/>
        <v>Perfect Poison (IRE)</v>
      </c>
      <c r="V57">
        <f t="shared" si="7"/>
        <v>62</v>
      </c>
      <c r="W57">
        <f t="shared" si="8"/>
        <v>-43</v>
      </c>
      <c r="X57">
        <f t="shared" si="9"/>
        <v>-43</v>
      </c>
      <c r="Y57">
        <f t="shared" si="10"/>
        <v>5</v>
      </c>
      <c r="Z57">
        <f t="shared" si="10"/>
        <v>10</v>
      </c>
      <c r="AA57">
        <f t="shared" si="10"/>
        <v>9</v>
      </c>
      <c r="AB57">
        <f t="shared" si="11"/>
        <v>3</v>
      </c>
      <c r="AC57">
        <f t="shared" si="12"/>
        <v>3</v>
      </c>
      <c r="AD57">
        <f t="shared" si="13"/>
        <v>11</v>
      </c>
      <c r="AE57">
        <f t="shared" si="14"/>
        <v>11</v>
      </c>
      <c r="AF57">
        <f t="shared" si="14"/>
        <v>10</v>
      </c>
    </row>
    <row r="58" spans="1:33" hidden="1" outlineLevel="1">
      <c r="A58" t="s">
        <v>28</v>
      </c>
      <c r="B58" t="str">
        <f>INDEX(A$2:A$20,MATCH(C58,AA$2:AA$20,0))</f>
        <v>Captain Simon (IRE)</v>
      </c>
      <c r="C58">
        <f>LARGE(AA$2:AA$20, D58)</f>
        <v>3.1758999999999999</v>
      </c>
      <c r="D58">
        <v>1</v>
      </c>
      <c r="E58">
        <f>LARGE(AA$2:AA$20, F58)</f>
        <v>2.2967</v>
      </c>
      <c r="F58">
        <v>2</v>
      </c>
      <c r="G58">
        <f t="shared" si="16"/>
        <v>0.27683491293806478</v>
      </c>
      <c r="H58">
        <f t="shared" si="17"/>
        <v>2</v>
      </c>
      <c r="J58">
        <v>7</v>
      </c>
      <c r="K58" t="str">
        <f t="shared" si="0"/>
        <v>El Scorpio (IRE)</v>
      </c>
      <c r="L58" t="str">
        <f t="shared" si="0"/>
        <v>El Scorpio (IRE)</v>
      </c>
      <c r="M58" t="str">
        <f t="shared" si="0"/>
        <v>Oregon Gold (FR)</v>
      </c>
      <c r="N58" t="str">
        <f t="shared" si="1"/>
        <v>His Dream (IRE)</v>
      </c>
      <c r="O58" t="str">
        <f t="shared" si="2"/>
        <v>Turtle Cask (IRE)</v>
      </c>
      <c r="P58" t="str">
        <f t="shared" si="3"/>
        <v>Turtle Cask (IRE)</v>
      </c>
      <c r="Q58" t="str">
        <f t="shared" si="4"/>
        <v>Turtle Cask (IRE)</v>
      </c>
      <c r="R58" t="str">
        <f t="shared" si="5"/>
        <v>Captain Simon (IRE)</v>
      </c>
      <c r="S58" t="str">
        <f t="shared" si="6"/>
        <v>Mullaghboy (IRE)</v>
      </c>
      <c r="V58">
        <f t="shared" si="7"/>
        <v>38</v>
      </c>
      <c r="W58">
        <f t="shared" si="8"/>
        <v>-64</v>
      </c>
      <c r="X58">
        <f t="shared" si="9"/>
        <v>-64</v>
      </c>
      <c r="Y58">
        <f t="shared" si="10"/>
        <v>2</v>
      </c>
      <c r="Z58">
        <f t="shared" si="10"/>
        <v>5</v>
      </c>
      <c r="AA58">
        <f t="shared" si="10"/>
        <v>10</v>
      </c>
      <c r="AB58">
        <f t="shared" si="11"/>
        <v>4</v>
      </c>
      <c r="AC58">
        <f t="shared" si="12"/>
        <v>1</v>
      </c>
      <c r="AD58">
        <f t="shared" si="13"/>
        <v>2</v>
      </c>
      <c r="AE58">
        <f t="shared" si="14"/>
        <v>6</v>
      </c>
      <c r="AF58">
        <f t="shared" si="14"/>
        <v>8</v>
      </c>
    </row>
    <row r="59" spans="1:33" hidden="1" outlineLevel="1">
      <c r="A59" t="s">
        <v>30</v>
      </c>
      <c r="B59" t="str">
        <f>INDEX(A$2:A$20,MATCH(C59,AC$2:AC$20,0))</f>
        <v>Outrageous Romana (IRE)</v>
      </c>
      <c r="C59">
        <f>LARGE(AC$2:AC$20, D59)</f>
        <v>2.6025999999999998</v>
      </c>
      <c r="D59">
        <v>1</v>
      </c>
      <c r="E59">
        <f>LARGE(AC$2:AC$20, F59)</f>
        <v>2.3056999999999999</v>
      </c>
      <c r="F59">
        <v>2</v>
      </c>
      <c r="G59">
        <f t="shared" si="16"/>
        <v>0.11407822946284484</v>
      </c>
      <c r="H59">
        <f t="shared" si="17"/>
        <v>7</v>
      </c>
      <c r="J59">
        <v>8</v>
      </c>
      <c r="K59" t="str">
        <f t="shared" si="0"/>
        <v>Perfect Poison (IRE)</v>
      </c>
      <c r="L59" t="str">
        <f t="shared" si="0"/>
        <v>Mullaghboy (IRE)</v>
      </c>
      <c r="M59" t="str">
        <f t="shared" si="0"/>
        <v>Flying Verse</v>
      </c>
      <c r="N59" t="str">
        <f t="shared" si="1"/>
        <v>The Lion Man (IRE)</v>
      </c>
      <c r="O59" t="str">
        <f t="shared" si="2"/>
        <v>The Lion Man (IRE)</v>
      </c>
      <c r="P59" t="str">
        <f t="shared" si="3"/>
        <v>Oregon Gold (FR)</v>
      </c>
      <c r="Q59" t="str">
        <f t="shared" si="4"/>
        <v>Oregon Gold (FR)</v>
      </c>
      <c r="R59" t="str">
        <f t="shared" si="5"/>
        <v>The Lion Man (IRE)</v>
      </c>
      <c r="S59" t="str">
        <f t="shared" si="6"/>
        <v>Oregon Gold (FR)</v>
      </c>
      <c r="V59">
        <f t="shared" si="7"/>
        <v>43</v>
      </c>
      <c r="W59">
        <f t="shared" si="8"/>
        <v>-57</v>
      </c>
      <c r="X59">
        <f t="shared" si="9"/>
        <v>-57</v>
      </c>
      <c r="Y59">
        <f t="shared" si="10"/>
        <v>9</v>
      </c>
      <c r="Z59">
        <f t="shared" si="10"/>
        <v>9</v>
      </c>
      <c r="AA59">
        <f t="shared" si="10"/>
        <v>6</v>
      </c>
      <c r="AB59">
        <f t="shared" si="11"/>
        <v>8</v>
      </c>
      <c r="AC59">
        <f t="shared" si="12"/>
        <v>5</v>
      </c>
      <c r="AD59">
        <f t="shared" si="13"/>
        <v>3</v>
      </c>
      <c r="AE59">
        <f t="shared" si="14"/>
        <v>2</v>
      </c>
      <c r="AF59">
        <f t="shared" si="14"/>
        <v>1</v>
      </c>
    </row>
    <row r="60" spans="1:33" hidden="1" outlineLevel="1">
      <c r="A60" t="s">
        <v>26</v>
      </c>
      <c r="B60" t="str">
        <f>INDEX(A$2:A$20,MATCH(C60,Y$2:Y$20,0))</f>
        <v>Captain Simon (IRE)</v>
      </c>
      <c r="C60">
        <f>LARGE(Y$2:Y$20, D60)</f>
        <v>3.7463000000000002</v>
      </c>
      <c r="D60">
        <v>1</v>
      </c>
      <c r="E60">
        <f>LARGE(Y$2:Y$20, F60)</f>
        <v>2.9731000000000001</v>
      </c>
      <c r="F60">
        <v>2</v>
      </c>
      <c r="G60">
        <f t="shared" si="16"/>
        <v>0.20639030510103304</v>
      </c>
      <c r="H60">
        <f t="shared" si="17"/>
        <v>2</v>
      </c>
      <c r="J60">
        <v>9</v>
      </c>
      <c r="K60" t="str">
        <f t="shared" si="0"/>
        <v>The Lion Man (IRE)</v>
      </c>
      <c r="L60" t="str">
        <f t="shared" si="0"/>
        <v>Turtle Cask (IRE)</v>
      </c>
      <c r="M60" t="str">
        <f t="shared" si="0"/>
        <v>The Lion Man (IRE)</v>
      </c>
      <c r="N60" t="str">
        <f t="shared" si="1"/>
        <v>Mullaghboy (IRE)</v>
      </c>
      <c r="O60" t="str">
        <f t="shared" si="2"/>
        <v>El Scorpio (IRE)</v>
      </c>
      <c r="P60" t="str">
        <f t="shared" si="3"/>
        <v>His Dream (IRE)</v>
      </c>
      <c r="Q60" t="str">
        <f t="shared" si="4"/>
        <v>His Dream (IRE)</v>
      </c>
      <c r="R60" t="str">
        <f t="shared" si="5"/>
        <v>Turtle Cask (IRE)</v>
      </c>
      <c r="S60" t="str">
        <f t="shared" si="6"/>
        <v>Turtle Cask (IRE)</v>
      </c>
      <c r="V60">
        <f t="shared" si="7"/>
        <v>43</v>
      </c>
      <c r="W60">
        <f t="shared" si="8"/>
        <v>-45</v>
      </c>
      <c r="X60">
        <f t="shared" si="9"/>
        <v>-45</v>
      </c>
      <c r="Y60">
        <f t="shared" si="10"/>
        <v>3</v>
      </c>
      <c r="Z60">
        <f t="shared" si="10"/>
        <v>4</v>
      </c>
      <c r="AA60">
        <f t="shared" si="10"/>
        <v>8</v>
      </c>
      <c r="AB60">
        <f t="shared" si="11"/>
        <v>9</v>
      </c>
      <c r="AC60">
        <f t="shared" si="12"/>
        <v>6</v>
      </c>
      <c r="AD60">
        <f t="shared" si="13"/>
        <v>6</v>
      </c>
      <c r="AE60">
        <f t="shared" si="14"/>
        <v>3</v>
      </c>
      <c r="AF60">
        <f t="shared" si="14"/>
        <v>4</v>
      </c>
    </row>
    <row r="61" spans="1:33" hidden="1" outlineLevel="1">
      <c r="A61" t="s">
        <v>47</v>
      </c>
      <c r="B61" t="str">
        <f>INDEX(A$2:A$20,MATCH(C61,AD$2:AD$20,0))</f>
        <v>Outrageous Romana (IRE)</v>
      </c>
      <c r="C61">
        <f>LARGE(AD$2:AD$20, D61)</f>
        <v>40.341000000000001</v>
      </c>
      <c r="D61">
        <v>1</v>
      </c>
      <c r="E61">
        <f>LARGE(AD$2:AD$20, F61)</f>
        <v>30.476800000000001</v>
      </c>
      <c r="F61">
        <v>2</v>
      </c>
      <c r="G61">
        <f t="shared" si="16"/>
        <v>0.24452046305247763</v>
      </c>
      <c r="H61">
        <f t="shared" si="17"/>
        <v>7</v>
      </c>
      <c r="J61">
        <v>10</v>
      </c>
      <c r="K61" t="str">
        <f t="shared" si="0"/>
        <v>Turtle Cask (IRE)</v>
      </c>
      <c r="L61" t="str">
        <f t="shared" si="0"/>
        <v>The Lion Man (IRE)</v>
      </c>
      <c r="M61" t="str">
        <f t="shared" si="0"/>
        <v>El Scorpio (IRE)</v>
      </c>
      <c r="N61" t="str">
        <f t="shared" si="1"/>
        <v>Perfect Poison (IRE)</v>
      </c>
      <c r="O61" t="str">
        <f t="shared" si="2"/>
        <v>Oregon Gold (FR)</v>
      </c>
      <c r="P61" t="str">
        <f t="shared" si="3"/>
        <v>Perfect Poison (IRE)</v>
      </c>
      <c r="Q61" t="str">
        <f t="shared" si="4"/>
        <v>Perfect Poison (IRE)</v>
      </c>
      <c r="R61" t="str">
        <f t="shared" si="5"/>
        <v>How Much Is Enough (IRE)</v>
      </c>
      <c r="S61" t="str">
        <f t="shared" si="6"/>
        <v>The Lion Man (IRE)</v>
      </c>
      <c r="V61">
        <f t="shared" si="7"/>
        <v>41</v>
      </c>
      <c r="W61">
        <f t="shared" si="8"/>
        <v>-38</v>
      </c>
      <c r="X61">
        <f>IF(ISNA(W61),"",W61)</f>
        <v>-38</v>
      </c>
      <c r="Y61">
        <f t="shared" si="10"/>
        <v>4</v>
      </c>
      <c r="Z61">
        <f t="shared" si="10"/>
        <v>3</v>
      </c>
      <c r="AA61">
        <f t="shared" si="10"/>
        <v>4</v>
      </c>
      <c r="AB61">
        <f t="shared" si="11"/>
        <v>5</v>
      </c>
      <c r="AC61">
        <f t="shared" si="12"/>
        <v>11</v>
      </c>
      <c r="AD61">
        <f t="shared" si="13"/>
        <v>5</v>
      </c>
      <c r="AE61">
        <f t="shared" si="14"/>
        <v>4</v>
      </c>
      <c r="AF61">
        <f t="shared" si="14"/>
        <v>5</v>
      </c>
    </row>
    <row r="62" spans="1:33" hidden="1" outlineLevel="1">
      <c r="A62" t="s">
        <v>116</v>
      </c>
      <c r="B62" t="str">
        <f>IF(OR(D2="5f ", D2="6f ", D2="7f ", D2="1m "), B57, IF(J2="2yo", B59, B53))</f>
        <v>Outrageous Romana (IRE)</v>
      </c>
      <c r="J62">
        <v>11</v>
      </c>
      <c r="K62" t="str">
        <f t="shared" si="0"/>
        <v>Mullaghboy (IRE)</v>
      </c>
      <c r="L62" t="str">
        <f t="shared" si="0"/>
        <v>How Much Is Enough (IRE)</v>
      </c>
      <c r="M62" t="str">
        <f t="shared" si="0"/>
        <v>Captain Simon (IRE)</v>
      </c>
      <c r="N62" t="str">
        <f t="shared" si="1"/>
        <v>How Much Is Enough (IRE)</v>
      </c>
      <c r="O62" t="str">
        <f t="shared" si="2"/>
        <v>Mullaghboy (IRE)</v>
      </c>
      <c r="P62" t="str">
        <f t="shared" si="3"/>
        <v>How Much Is Enough (IRE)</v>
      </c>
      <c r="Q62" t="str">
        <f t="shared" si="4"/>
        <v>How Much Is Enough (IRE)</v>
      </c>
      <c r="R62" t="str">
        <f t="shared" si="5"/>
        <v>El Scorpio (IRE)</v>
      </c>
      <c r="S62" t="str">
        <f t="shared" si="6"/>
        <v>El Scorpio (IRE)</v>
      </c>
      <c r="V62">
        <f t="shared" si="7"/>
        <v>39</v>
      </c>
      <c r="W62">
        <f t="shared" si="8"/>
        <v>-54</v>
      </c>
      <c r="X62">
        <f t="shared" ref="X62:X80" si="18">IF(ISNA(W62),"",W62)</f>
        <v>-54</v>
      </c>
      <c r="Y62">
        <f t="shared" si="10"/>
        <v>6</v>
      </c>
      <c r="Z62">
        <f t="shared" si="10"/>
        <v>6</v>
      </c>
      <c r="AA62">
        <f t="shared" si="10"/>
        <v>3</v>
      </c>
      <c r="AB62">
        <f t="shared" si="11"/>
        <v>1</v>
      </c>
      <c r="AC62">
        <f t="shared" si="12"/>
        <v>7</v>
      </c>
      <c r="AD62">
        <f t="shared" si="13"/>
        <v>4</v>
      </c>
      <c r="AE62">
        <f t="shared" si="14"/>
        <v>10</v>
      </c>
      <c r="AF62">
        <f t="shared" si="14"/>
        <v>2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Outrageous Romana (IRE)</v>
      </c>
      <c r="C63" t="str">
        <f>IF(G68="Handicap", INDEX(B53:B55,(MATCH(LARGE(D53:D55,3),D53:D55,0))))</f>
        <v>Outrageous Romana (IRE)</v>
      </c>
      <c r="D63" t="str">
        <f>IF(G68="Handicap", INDEX(B53:B55,(MATCH(LARGE(E53:E55,1),E53:E55,0))))</f>
        <v>Outrageous Romana (IRE)</v>
      </c>
      <c r="G63" t="s">
        <v>68</v>
      </c>
      <c r="H63">
        <f>COUNTIF(A2:A30, "*")</f>
        <v>12</v>
      </c>
      <c r="J63">
        <v>12</v>
      </c>
      <c r="K63" t="str">
        <f t="shared" si="0"/>
        <v>Outrageous Romana (IRE)</v>
      </c>
      <c r="L63" t="str">
        <f t="shared" si="0"/>
        <v>Tailor Tom (IRE)</v>
      </c>
      <c r="M63" t="str">
        <f t="shared" si="0"/>
        <v>How Much Is Enough (IRE)</v>
      </c>
      <c r="N63" t="str">
        <f t="shared" si="1"/>
        <v>El Scorpio (IRE)</v>
      </c>
      <c r="O63" t="str">
        <f t="shared" si="2"/>
        <v>Mullaghboy (IRE)</v>
      </c>
      <c r="P63" t="str">
        <f t="shared" si="3"/>
        <v>Mullaghboy (IRE)</v>
      </c>
      <c r="Q63" t="str">
        <f t="shared" si="4"/>
        <v>Mullaghboy (IRE)</v>
      </c>
      <c r="R63" t="str">
        <f t="shared" si="5"/>
        <v>Oregon Gold (FR)</v>
      </c>
      <c r="S63" t="str">
        <f t="shared" si="6"/>
        <v>How Much Is Enough (IRE)</v>
      </c>
      <c r="V63">
        <f t="shared" si="7"/>
        <v>21</v>
      </c>
      <c r="W63">
        <f t="shared" si="8"/>
        <v>-58</v>
      </c>
      <c r="X63">
        <f t="shared" si="18"/>
        <v>-58</v>
      </c>
      <c r="Y63">
        <f t="shared" si="10"/>
        <v>7</v>
      </c>
      <c r="Z63">
        <f t="shared" si="10"/>
        <v>2</v>
      </c>
      <c r="AA63">
        <f t="shared" si="10"/>
        <v>1</v>
      </c>
      <c r="AB63">
        <f t="shared" si="11"/>
        <v>2</v>
      </c>
      <c r="AC63">
        <f t="shared" si="12"/>
        <v>2</v>
      </c>
      <c r="AD63">
        <f t="shared" si="13"/>
        <v>2</v>
      </c>
      <c r="AE63">
        <f t="shared" si="14"/>
        <v>2</v>
      </c>
      <c r="AF63">
        <f t="shared" si="14"/>
        <v>3</v>
      </c>
    </row>
    <row r="64" spans="1:33" hidden="1" outlineLevel="1">
      <c r="A64" t="s">
        <v>48</v>
      </c>
      <c r="B64" t="str">
        <f>INDEX(B53:B63,MODE(MATCH(B53:B63,B53:B63,0)))</f>
        <v>Outrageous Romana (IRE)</v>
      </c>
      <c r="C64">
        <f>INDEX(AF$2:AF$20,MATCH(B64,A$2:A$20,0))</f>
        <v>7</v>
      </c>
      <c r="D64">
        <v>1</v>
      </c>
      <c r="E64">
        <f>SUMIF(B53:B61, B64, G53:G61)</f>
        <v>0.41345923768414161</v>
      </c>
      <c r="F64">
        <v>0</v>
      </c>
      <c r="G64" t="str">
        <f>K2</f>
        <v>starsports.bet Handicap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>
        <f t="shared" si="11"/>
        <v>1</v>
      </c>
      <c r="AC64">
        <f t="shared" si="12"/>
        <v>1</v>
      </c>
      <c r="AD64">
        <f t="shared" si="13"/>
        <v>2</v>
      </c>
      <c r="AE64">
        <f t="shared" si="14"/>
        <v>2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Outrageous Romana (IRE)</v>
      </c>
      <c r="C65">
        <f>INDEX(AF$2:AF$20,MATCH(B65,A$2:A$20,0))</f>
        <v>7</v>
      </c>
      <c r="D65">
        <v>1</v>
      </c>
      <c r="F65">
        <f>IF(G68="Non Handicap", F64+1, F64)</f>
        <v>0</v>
      </c>
      <c r="G65" t="str">
        <f>D2</f>
        <v xml:space="preserve">2m7f </v>
      </c>
      <c r="H65">
        <f>LARGE(G58:G60, 1)</f>
        <v>0.27683491293806478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>
        <f t="shared" si="11"/>
        <v>1</v>
      </c>
      <c r="AC65">
        <f t="shared" si="12"/>
        <v>1</v>
      </c>
      <c r="AD65">
        <f t="shared" si="13"/>
        <v>2</v>
      </c>
      <c r="AE65">
        <f t="shared" si="14"/>
        <v>2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4094</v>
      </c>
      <c r="H66">
        <f ca="1">LARGE(F53:F55, 1)</f>
        <v>0.41345923768414161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1</v>
      </c>
      <c r="AC66">
        <f t="shared" si="12"/>
        <v>1</v>
      </c>
      <c r="AD66">
        <f t="shared" si="13"/>
        <v>2</v>
      </c>
      <c r="AE66">
        <f t="shared" si="14"/>
        <v>2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Outrageous Romana (IRE)</v>
      </c>
      <c r="F67">
        <f>IF(H63&lt;11, F66+1, F66)</f>
        <v>0</v>
      </c>
      <c r="G67" t="str">
        <f>G2</f>
        <v>Good</v>
      </c>
      <c r="H67" t="str">
        <f ca="1">INDEX(B53:B55,MATCH(H66,F53:F55,0))</f>
        <v>Outrageous Romana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1</v>
      </c>
      <c r="AC67">
        <f t="shared" si="12"/>
        <v>1</v>
      </c>
      <c r="AD67">
        <f t="shared" si="13"/>
        <v>2</v>
      </c>
      <c r="AE67">
        <f t="shared" si="14"/>
        <v>2</v>
      </c>
      <c r="AF67" t="e">
        <f t="shared" si="14"/>
        <v>#N/A</v>
      </c>
    </row>
    <row r="68" spans="1:32" hidden="1" outlineLevel="1">
      <c r="A68" t="str">
        <f ca="1">INDEX(B62:B67,MODE(MATCH(B62:B67,B62:B67,0)))</f>
        <v>Outrageous Romana (IRE)</v>
      </c>
      <c r="B68" t="str">
        <f ca="1">IF(ISNA(A68), B56, A68)</f>
        <v>Outrageous Romana (IRE)</v>
      </c>
      <c r="C68">
        <f ca="1">INDEX(AF$2:AF$20,MATCH(B68,A$2:A$20,0))</f>
        <v>7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1</v>
      </c>
      <c r="AC68">
        <f t="shared" si="12"/>
        <v>1</v>
      </c>
      <c r="AD68">
        <f t="shared" si="13"/>
        <v>2</v>
      </c>
      <c r="AE68">
        <f t="shared" si="14"/>
        <v>2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Outrageous Romana (IRE)</v>
      </c>
      <c r="C69">
        <f ca="1">INDEX(AF$2:AF$20,MATCH(B69,A$2:A$20,0))</f>
        <v>7</v>
      </c>
      <c r="D69">
        <v>1</v>
      </c>
      <c r="F69">
        <f ca="1">IF(E70&gt;1, F68+1, F68)</f>
        <v>0</v>
      </c>
      <c r="G69">
        <f ca="1">IF(G66&lt;5000, F70-1, F70)</f>
        <v>-1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1</v>
      </c>
      <c r="AC69">
        <f t="shared" si="12"/>
        <v>1</v>
      </c>
      <c r="AD69">
        <f t="shared" si="13"/>
        <v>2</v>
      </c>
      <c r="AE69">
        <f t="shared" si="14"/>
        <v>2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Outrageous Romana (IRE)</v>
      </c>
      <c r="C70">
        <f ca="1">INDEX(AF$2:AF$20,MATCH(B70,A$2:A$20,0))</f>
        <v>7</v>
      </c>
      <c r="D70">
        <v>1</v>
      </c>
      <c r="E70">
        <f ca="1">SUMIF(B53:B61, B70, G53:G61)</f>
        <v>0.41345923768414161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1</v>
      </c>
      <c r="AC70">
        <f t="shared" si="12"/>
        <v>1</v>
      </c>
      <c r="AD70">
        <f t="shared" si="13"/>
        <v>2</v>
      </c>
      <c r="AE70">
        <f t="shared" si="14"/>
        <v>2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1</v>
      </c>
      <c r="AC71">
        <f t="shared" si="12"/>
        <v>1</v>
      </c>
      <c r="AD71">
        <f t="shared" si="13"/>
        <v>2</v>
      </c>
      <c r="AE71">
        <f t="shared" si="14"/>
        <v>2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Outrageous Romana (IRE)</v>
      </c>
      <c r="C72">
        <f>C53</f>
        <v>247.9383</v>
      </c>
      <c r="D72">
        <f>(1/C72)*(C72-C73)</f>
        <v>1.6963091220678735E-2</v>
      </c>
      <c r="E72">
        <f>H53</f>
        <v>7</v>
      </c>
      <c r="F72">
        <f>(E72*10)-10</f>
        <v>60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1</v>
      </c>
      <c r="AC72">
        <f t="shared" si="12"/>
        <v>1</v>
      </c>
      <c r="AD72">
        <f t="shared" si="13"/>
        <v>2</v>
      </c>
      <c r="AE72">
        <f t="shared" si="14"/>
        <v>2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Flying Verse</v>
      </c>
      <c r="C73">
        <f t="shared" si="19"/>
        <v>243.73249999999999</v>
      </c>
      <c r="D73">
        <f>(1/C73)*(C73-C74)</f>
        <v>0.15139425394643716</v>
      </c>
      <c r="E73">
        <f t="shared" ref="E73:E74" si="20">H54</f>
        <v>3.5</v>
      </c>
      <c r="F73">
        <f>(E73*10)-10</f>
        <v>25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1</v>
      </c>
      <c r="AC73">
        <f t="shared" si="12"/>
        <v>1</v>
      </c>
      <c r="AD73">
        <f t="shared" si="13"/>
        <v>2</v>
      </c>
      <c r="AE73">
        <f t="shared" si="14"/>
        <v>2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His Dream (IRE)</v>
      </c>
      <c r="C74">
        <f t="shared" si="19"/>
        <v>206.83279999999999</v>
      </c>
      <c r="E74">
        <f t="shared" si="20"/>
        <v>8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1</v>
      </c>
      <c r="AC74">
        <f t="shared" si="12"/>
        <v>1</v>
      </c>
      <c r="AD74">
        <f t="shared" si="13"/>
        <v>2</v>
      </c>
      <c r="AE74">
        <f t="shared" si="14"/>
        <v>2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1</v>
      </c>
      <c r="AC75">
        <f t="shared" si="12"/>
        <v>1</v>
      </c>
      <c r="AD75">
        <f t="shared" si="13"/>
        <v>2</v>
      </c>
      <c r="AE75">
        <f t="shared" si="14"/>
        <v>2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1</v>
      </c>
      <c r="AC76">
        <f t="shared" si="12"/>
        <v>1</v>
      </c>
      <c r="AD76">
        <f t="shared" si="13"/>
        <v>2</v>
      </c>
      <c r="AE76">
        <f t="shared" si="14"/>
        <v>2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</v>
      </c>
      <c r="C77">
        <f>SMALL(AF2:AF50, 1)</f>
        <v>2</v>
      </c>
      <c r="D77" t="str">
        <f>IF(G77&lt;=3, "YES", "NO")</f>
        <v>YES</v>
      </c>
      <c r="E77">
        <f>IF(C77=0,SMALL(AF2:AF49,2), C77)</f>
        <v>2</v>
      </c>
      <c r="F77">
        <f>IF(E77=0, SMALL(AF2:AF49, 3), E77)</f>
        <v>2</v>
      </c>
      <c r="G77">
        <f>IF(F77=0, SMALL(AF2:AF49, 4), F77)</f>
        <v>2</v>
      </c>
      <c r="H77" t="str">
        <f>INDEX(A2:A50, MATCH(G77, AF2:AF50, 0))</f>
        <v>Captain Simon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1</v>
      </c>
      <c r="AC77">
        <f t="shared" si="12"/>
        <v>1</v>
      </c>
      <c r="AD77">
        <f t="shared" si="13"/>
        <v>2</v>
      </c>
      <c r="AE77">
        <f t="shared" si="14"/>
        <v>2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203.19200000000001</v>
      </c>
      <c r="C78">
        <f>(B79-B78)+0.01</f>
        <v>44.756299999999989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1</v>
      </c>
      <c r="AC78">
        <f t="shared" si="12"/>
        <v>1</v>
      </c>
      <c r="AD78">
        <f t="shared" si="13"/>
        <v>2</v>
      </c>
      <c r="AE78">
        <f t="shared" si="14"/>
        <v>2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247.9383</v>
      </c>
      <c r="C79">
        <f>C78/B79</f>
        <v>0.18051386171478948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Captain Simon (IRE) is 18.05% behind top-rated Outrageous Romana (IRE). </v>
      </c>
      <c r="H79" t="str">
        <f>INDEX(A2:A50, MATCH(B79, AE2:AE50, 0))</f>
        <v>Outrageous Romana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1</v>
      </c>
      <c r="AC79">
        <f t="shared" si="12"/>
        <v>1</v>
      </c>
      <c r="AD79">
        <f t="shared" si="13"/>
        <v>2</v>
      </c>
      <c r="AE79">
        <f t="shared" si="14"/>
        <v>2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18.86</v>
      </c>
      <c r="C80">
        <f>(B81-B80)+0.01</f>
        <v>0.75290000000000235</v>
      </c>
      <c r="D80" t="str">
        <f>D2</f>
        <v xml:space="preserve">2m7f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1</v>
      </c>
      <c r="AC80">
        <f t="shared" si="12"/>
        <v>1</v>
      </c>
      <c r="AD80">
        <f t="shared" si="13"/>
        <v>2</v>
      </c>
      <c r="AE80">
        <f t="shared" si="14"/>
        <v>2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19.602900000000002</v>
      </c>
      <c r="C81">
        <f>C80/B81</f>
        <v>3.8407582551561362E-2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How Much Is Enough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Bangor</v>
      </c>
    </row>
    <row r="82" spans="1:19" hidden="1" outlineLevel="1">
      <c r="A82" t="s">
        <v>110</v>
      </c>
      <c r="B82">
        <f>INDEX(M2:M49, MATCH(H77, A2:A49, 0))</f>
        <v>85.679699999999997</v>
      </c>
      <c r="C82">
        <f>(B83-B82)+0.01</f>
        <v>7.6824999999999992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93.352199999999996</v>
      </c>
      <c r="C83">
        <f>C82/B83</f>
        <v>8.22958644788232E-2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Captain Simon (IRE)is the form horse.</v>
      </c>
      <c r="H83" t="str">
        <f>INDEX(A2:A50,MATCH(B83,INDEX(M2:M50,0)))</f>
        <v>How Much Is Enough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1.0893999999999999</v>
      </c>
      <c r="C84">
        <f>(B85-B84)+0.01</f>
        <v>1.5231999999999999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2.6025999999999998</v>
      </c>
      <c r="C85">
        <f>C84/B85</f>
        <v>0.58526089295320061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Outrageous Romana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13.9999</v>
      </c>
      <c r="C86">
        <f>(B87-B86)+0.01</f>
        <v>26.351100000000002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40.341000000000001</v>
      </c>
      <c r="C87">
        <f>C86/B87</f>
        <v>0.6532088941771399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Outrageous Romana (IRE) is 65.32% ahead of Captain Simon (IRE). </v>
      </c>
      <c r="H87" t="str">
        <f>INDEX(A2:A50, MATCH(B87, AD2:AD50, 0))</f>
        <v>Outrageous Romana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3.7463000000000002</v>
      </c>
      <c r="C88">
        <f>B89-B88</f>
        <v>0</v>
      </c>
      <c r="H88" t="str">
        <f>INDEX(X2:X50, MATCH(B88, Y2:Y50, 0))</f>
        <v>Skelton, Harry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3.7463000000000002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Skelton, Harry. </v>
      </c>
      <c r="H89" t="str">
        <f>INDEX(X2:X50, MATCH(B89, Y2:Y50, 0))</f>
        <v>Skelton, Harry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41.302399999999999</v>
      </c>
      <c r="C90">
        <f>(B91-B90)+0.01</f>
        <v>35.939700000000002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77.232100000000003</v>
      </c>
      <c r="C91">
        <f>(C90+0.01)/(B91+0.01)</f>
        <v>0.46541588071789863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Outrageous Romana (IRE) outperformed Captain Simon (IRE) significantly.</v>
      </c>
      <c r="H91" t="str">
        <f>INDEX(A2:A50, MATCH(B91, N2:N50, 0))</f>
        <v>Outrageous Romana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0.33329999999999999</v>
      </c>
    </row>
    <row r="96" spans="1:19" hidden="1" outlineLevel="1">
      <c r="A96" t="s">
        <v>70</v>
      </c>
      <c r="B96">
        <f>INDEX(Sheet1!H:H, MATCH($A$51, Sheet1!$A:$A,0))</f>
        <v>0.1905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str">
        <f>INDEX(F96:F101,MATCH(1,E96:E101,0))</f>
        <v>Outrageous Romana (IRE)</v>
      </c>
    </row>
    <row r="97" spans="1:6" hidden="1" outlineLevel="1">
      <c r="A97" t="s">
        <v>25</v>
      </c>
      <c r="B97">
        <f>INDEX(Sheet1!J:J, MATCH($A$51, Sheet1!$A:$A,0))</f>
        <v>9.5200000000000007E-2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0.42859999999999998</v>
      </c>
      <c r="C98" t="str">
        <f>IF(AND($B$94&gt;15,B98&gt;0.25),B57)</f>
        <v>Outrageous Romana (IRE)</v>
      </c>
      <c r="D98">
        <f t="shared" si="22"/>
        <v>6</v>
      </c>
      <c r="E98">
        <f t="shared" si="23"/>
        <v>1</v>
      </c>
      <c r="F98" t="str">
        <f t="shared" si="24"/>
        <v>Outrageous Romana (IRE)</v>
      </c>
    </row>
    <row r="99" spans="1:6" hidden="1" outlineLevel="1">
      <c r="A99" t="s">
        <v>26</v>
      </c>
      <c r="B99">
        <f>INDEX(Sheet1!P:P, MATCH($A$51, Sheet1!$A:$A,0))</f>
        <v>0.38100000000000001</v>
      </c>
      <c r="C99" t="str">
        <f>IF(AND($B$94&gt;15,B99&gt;0.25),B59)</f>
        <v>Outrageous Romana (IRE)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0.23810000000000001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0.38100000000000001</v>
      </c>
      <c r="C101" t="str">
        <f>IF(AND($B$94&gt;15,B101&gt;0.25),B60)</f>
        <v>Captain Simon (IRE)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8.28515625" bestFit="1" customWidth="1"/>
    <col min="3" max="4" width="13.5703125" bestFit="1" customWidth="1"/>
    <col min="5" max="5" width="11" bestFit="1" customWidth="1"/>
    <col min="6" max="6" width="13.28515625" bestFit="1" customWidth="1"/>
    <col min="7" max="7" width="89" bestFit="1" customWidth="1"/>
    <col min="8" max="8" width="18.28515625" bestFit="1" customWidth="1"/>
    <col min="9" max="9" width="10.140625" bestFit="1" customWidth="1"/>
    <col min="10" max="10" width="16.28515625" bestFit="1" customWidth="1"/>
    <col min="11" max="11" width="55.85546875" bestFit="1" customWidth="1"/>
    <col min="12" max="19" width="18.28515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" bestFit="1" customWidth="1"/>
    <col min="25" max="25" width="14.42578125" bestFit="1" customWidth="1"/>
    <col min="26" max="26" width="14" bestFit="1" customWidth="1"/>
    <col min="27" max="27" width="15" bestFit="1" customWidth="1"/>
    <col min="28" max="28" width="18.140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707</v>
      </c>
      <c r="B2" s="1">
        <v>0.61805555555555558</v>
      </c>
      <c r="C2" t="s">
        <v>177</v>
      </c>
      <c r="D2" t="s">
        <v>705</v>
      </c>
      <c r="E2" t="s">
        <v>335</v>
      </c>
      <c r="F2">
        <v>4159</v>
      </c>
      <c r="G2" t="s">
        <v>336</v>
      </c>
      <c r="H2" t="s">
        <v>337</v>
      </c>
      <c r="I2" t="s">
        <v>5</v>
      </c>
      <c r="J2" t="s">
        <v>338</v>
      </c>
      <c r="K2" t="s">
        <v>706</v>
      </c>
      <c r="L2">
        <v>9</v>
      </c>
      <c r="M2">
        <v>88.560400000000001</v>
      </c>
      <c r="N2">
        <v>55.234999999999999</v>
      </c>
      <c r="O2">
        <v>34.572499999999998</v>
      </c>
      <c r="P2">
        <v>10.601599999999999</v>
      </c>
      <c r="Q2">
        <v>7.7163000000000004</v>
      </c>
      <c r="R2">
        <v>3.847</v>
      </c>
      <c r="S2">
        <v>2.7349000000000001</v>
      </c>
      <c r="T2">
        <v>2.0846</v>
      </c>
      <c r="U2">
        <v>1.3072999999999999</v>
      </c>
      <c r="V2">
        <v>1.1532</v>
      </c>
      <c r="W2">
        <v>11.2357</v>
      </c>
      <c r="X2" t="s">
        <v>708</v>
      </c>
      <c r="Y2">
        <v>0.86009999999999998</v>
      </c>
      <c r="Z2" t="s">
        <v>626</v>
      </c>
      <c r="AA2">
        <v>0.65569999999999995</v>
      </c>
      <c r="AB2" t="s">
        <v>474</v>
      </c>
      <c r="AC2">
        <v>1.4207000000000001</v>
      </c>
      <c r="AD2">
        <v>17.941700000000001</v>
      </c>
      <c r="AE2" s="23">
        <v>239.92679999999999</v>
      </c>
      <c r="AF2">
        <v>3.5</v>
      </c>
      <c r="AG2">
        <v>110</v>
      </c>
    </row>
    <row r="3" spans="1:33">
      <c r="A3" t="s">
        <v>709</v>
      </c>
      <c r="B3" s="1">
        <v>0.61805555555555558</v>
      </c>
      <c r="C3" t="s">
        <v>177</v>
      </c>
      <c r="D3" t="s">
        <v>705</v>
      </c>
      <c r="E3" t="s">
        <v>335</v>
      </c>
      <c r="F3">
        <v>4159</v>
      </c>
      <c r="G3" t="s">
        <v>336</v>
      </c>
      <c r="H3" t="s">
        <v>337</v>
      </c>
      <c r="I3" t="s">
        <v>5</v>
      </c>
      <c r="J3" t="s">
        <v>338</v>
      </c>
      <c r="K3" t="s">
        <v>706</v>
      </c>
      <c r="L3">
        <v>5</v>
      </c>
      <c r="M3">
        <v>77.959999999999994</v>
      </c>
      <c r="N3">
        <v>47.762700000000002</v>
      </c>
      <c r="O3">
        <v>34.902900000000002</v>
      </c>
      <c r="P3">
        <v>8.5013000000000005</v>
      </c>
      <c r="Q3">
        <v>3.8586999999999998</v>
      </c>
      <c r="R3">
        <v>3.8986999999999998</v>
      </c>
      <c r="S3">
        <v>3.7227999999999999</v>
      </c>
      <c r="T3">
        <v>1.7588999999999999</v>
      </c>
      <c r="U3">
        <v>1.103</v>
      </c>
      <c r="V3">
        <v>2.0013999999999998</v>
      </c>
      <c r="W3">
        <v>0</v>
      </c>
      <c r="X3" t="s">
        <v>516</v>
      </c>
      <c r="Y3">
        <v>2.4285999999999999</v>
      </c>
      <c r="Z3" t="s">
        <v>710</v>
      </c>
      <c r="AA3">
        <v>1.6055999999999999</v>
      </c>
      <c r="AB3" t="s">
        <v>464</v>
      </c>
      <c r="AC3">
        <v>1.9167000000000001</v>
      </c>
      <c r="AD3">
        <v>19.134399999999999</v>
      </c>
      <c r="AE3">
        <v>210.5557</v>
      </c>
      <c r="AF3">
        <v>2.75</v>
      </c>
      <c r="AG3">
        <v>104</v>
      </c>
    </row>
    <row r="4" spans="1:33">
      <c r="A4" t="s">
        <v>711</v>
      </c>
      <c r="B4" s="1">
        <v>0.61805555555555558</v>
      </c>
      <c r="C4" t="s">
        <v>177</v>
      </c>
      <c r="D4" t="s">
        <v>705</v>
      </c>
      <c r="E4" t="s">
        <v>335</v>
      </c>
      <c r="F4">
        <v>4159</v>
      </c>
      <c r="G4" t="s">
        <v>336</v>
      </c>
      <c r="H4" t="s">
        <v>337</v>
      </c>
      <c r="I4" t="s">
        <v>5</v>
      </c>
      <c r="J4" t="s">
        <v>338</v>
      </c>
      <c r="K4" t="s">
        <v>706</v>
      </c>
      <c r="L4">
        <v>5</v>
      </c>
      <c r="M4">
        <v>56.3292</v>
      </c>
      <c r="N4">
        <v>54.1188</v>
      </c>
      <c r="O4">
        <v>31.5809</v>
      </c>
      <c r="P4">
        <v>6.5635000000000003</v>
      </c>
      <c r="Q4">
        <v>4.5976999999999997</v>
      </c>
      <c r="R4">
        <v>2.8651</v>
      </c>
      <c r="S4">
        <v>3.5190999999999999</v>
      </c>
      <c r="T4">
        <v>2.0478999999999998</v>
      </c>
      <c r="U4">
        <v>1.9479</v>
      </c>
      <c r="V4">
        <v>1.0528</v>
      </c>
      <c r="W4">
        <v>15.1257</v>
      </c>
      <c r="X4" t="s">
        <v>607</v>
      </c>
      <c r="Y4">
        <v>2.2686000000000002</v>
      </c>
      <c r="Z4" t="s">
        <v>387</v>
      </c>
      <c r="AA4">
        <v>1.1661999999999999</v>
      </c>
      <c r="AB4" t="s">
        <v>712</v>
      </c>
      <c r="AC4">
        <v>1.3371</v>
      </c>
      <c r="AD4">
        <v>21.5884</v>
      </c>
      <c r="AE4">
        <v>206.10890000000001</v>
      </c>
      <c r="AF4">
        <v>5.5</v>
      </c>
      <c r="AG4">
        <v>108</v>
      </c>
    </row>
    <row r="5" spans="1:33">
      <c r="A5" t="s">
        <v>713</v>
      </c>
      <c r="B5" s="1">
        <v>0.61805555555555558</v>
      </c>
      <c r="C5" t="s">
        <v>177</v>
      </c>
      <c r="D5" t="s">
        <v>705</v>
      </c>
      <c r="E5" t="s">
        <v>335</v>
      </c>
      <c r="F5">
        <v>4159</v>
      </c>
      <c r="G5" t="s">
        <v>336</v>
      </c>
      <c r="H5" t="s">
        <v>337</v>
      </c>
      <c r="I5" t="s">
        <v>5</v>
      </c>
      <c r="J5" t="s">
        <v>338</v>
      </c>
      <c r="K5" t="s">
        <v>706</v>
      </c>
      <c r="L5">
        <v>6</v>
      </c>
      <c r="M5">
        <v>54.464500000000001</v>
      </c>
      <c r="N5">
        <v>51.770400000000002</v>
      </c>
      <c r="O5">
        <v>26.797899999999998</v>
      </c>
      <c r="P5">
        <v>8.6290999999999993</v>
      </c>
      <c r="Q5">
        <v>7.7037000000000004</v>
      </c>
      <c r="R5">
        <v>3.8527</v>
      </c>
      <c r="S5">
        <v>3.3919000000000001</v>
      </c>
      <c r="T5">
        <v>1.3862000000000001</v>
      </c>
      <c r="U5">
        <v>1.2317</v>
      </c>
      <c r="V5">
        <v>2.1421999999999999</v>
      </c>
      <c r="W5">
        <v>17.180700000000002</v>
      </c>
      <c r="X5" t="s">
        <v>428</v>
      </c>
      <c r="Y5">
        <v>2.5958999999999999</v>
      </c>
      <c r="Z5" t="s">
        <v>714</v>
      </c>
      <c r="AA5">
        <v>1.3920999999999999</v>
      </c>
      <c r="AB5" t="s">
        <v>360</v>
      </c>
      <c r="AC5">
        <v>2.2235999999999998</v>
      </c>
      <c r="AD5">
        <v>14.8401</v>
      </c>
      <c r="AE5">
        <v>199.6028</v>
      </c>
      <c r="AF5">
        <v>10</v>
      </c>
      <c r="AG5">
        <v>110</v>
      </c>
    </row>
    <row r="6" spans="1:33">
      <c r="A6" t="s">
        <v>715</v>
      </c>
      <c r="B6" s="1">
        <v>0.61805555555555558</v>
      </c>
      <c r="C6" t="s">
        <v>177</v>
      </c>
      <c r="D6" t="s">
        <v>705</v>
      </c>
      <c r="E6" t="s">
        <v>335</v>
      </c>
      <c r="F6">
        <v>4159</v>
      </c>
      <c r="G6" t="s">
        <v>336</v>
      </c>
      <c r="H6" t="s">
        <v>337</v>
      </c>
      <c r="I6" t="s">
        <v>5</v>
      </c>
      <c r="J6" t="s">
        <v>338</v>
      </c>
      <c r="K6" t="s">
        <v>706</v>
      </c>
      <c r="L6">
        <v>7</v>
      </c>
      <c r="M6">
        <v>54.886000000000003</v>
      </c>
      <c r="N6">
        <v>52.288899999999998</v>
      </c>
      <c r="O6">
        <v>23.334499999999998</v>
      </c>
      <c r="P6">
        <v>5.7797999999999998</v>
      </c>
      <c r="Q6">
        <v>4.9291</v>
      </c>
      <c r="R6">
        <v>2.9426000000000001</v>
      </c>
      <c r="S6">
        <v>3.8708</v>
      </c>
      <c r="T6">
        <v>1.4535</v>
      </c>
      <c r="U6">
        <v>0.71879999999999999</v>
      </c>
      <c r="V6">
        <v>0</v>
      </c>
      <c r="W6">
        <v>11.0158</v>
      </c>
      <c r="X6" t="s">
        <v>520</v>
      </c>
      <c r="Y6">
        <v>2.4765000000000001</v>
      </c>
      <c r="Z6" t="s">
        <v>714</v>
      </c>
      <c r="AA6">
        <v>1.3920999999999999</v>
      </c>
      <c r="AB6" t="s">
        <v>474</v>
      </c>
      <c r="AC6">
        <v>1.5527</v>
      </c>
      <c r="AD6">
        <v>26.540900000000001</v>
      </c>
      <c r="AE6">
        <v>194.4659</v>
      </c>
      <c r="AF6">
        <v>3.33</v>
      </c>
      <c r="AG6">
        <v>120</v>
      </c>
    </row>
    <row r="7" spans="1:33">
      <c r="A7" t="s">
        <v>716</v>
      </c>
      <c r="B7" s="1">
        <v>0.61805555555555558</v>
      </c>
      <c r="C7" t="s">
        <v>177</v>
      </c>
      <c r="D7" t="s">
        <v>705</v>
      </c>
      <c r="E7" t="s">
        <v>335</v>
      </c>
      <c r="F7">
        <v>4159</v>
      </c>
      <c r="G7" t="s">
        <v>336</v>
      </c>
      <c r="H7" t="s">
        <v>337</v>
      </c>
      <c r="I7" t="s">
        <v>5</v>
      </c>
      <c r="J7" t="s">
        <v>338</v>
      </c>
      <c r="K7" t="s">
        <v>706</v>
      </c>
      <c r="L7">
        <v>5</v>
      </c>
      <c r="M7">
        <v>59.925800000000002</v>
      </c>
      <c r="N7">
        <v>51.73</v>
      </c>
      <c r="O7">
        <v>19.430900000000001</v>
      </c>
      <c r="P7">
        <v>8.7253000000000007</v>
      </c>
      <c r="Q7">
        <v>5.2423000000000002</v>
      </c>
      <c r="R7">
        <v>3.0316999999999998</v>
      </c>
      <c r="S7">
        <v>2.3087</v>
      </c>
      <c r="T7">
        <v>0.96899999999999997</v>
      </c>
      <c r="U7">
        <v>0</v>
      </c>
      <c r="V7">
        <v>0</v>
      </c>
      <c r="W7">
        <v>19.079999999999998</v>
      </c>
      <c r="X7" t="s">
        <v>393</v>
      </c>
      <c r="Y7">
        <v>3.0838999999999999</v>
      </c>
      <c r="Z7" t="s">
        <v>394</v>
      </c>
      <c r="AA7">
        <v>1.7605999999999999</v>
      </c>
      <c r="AB7" t="s">
        <v>414</v>
      </c>
      <c r="AC7">
        <v>2.1997</v>
      </c>
      <c r="AD7">
        <v>3.3</v>
      </c>
      <c r="AE7">
        <v>183.38220000000001</v>
      </c>
      <c r="AF7">
        <v>8</v>
      </c>
      <c r="AG7">
        <v>109</v>
      </c>
    </row>
    <row r="8" spans="1:33">
      <c r="A8" t="s">
        <v>717</v>
      </c>
      <c r="B8" s="1">
        <v>0.61805555555555558</v>
      </c>
      <c r="C8" t="s">
        <v>177</v>
      </c>
      <c r="D8" t="s">
        <v>705</v>
      </c>
      <c r="E8" t="s">
        <v>335</v>
      </c>
      <c r="F8">
        <v>4159</v>
      </c>
      <c r="G8" t="s">
        <v>336</v>
      </c>
      <c r="H8" t="s">
        <v>337</v>
      </c>
      <c r="I8" t="s">
        <v>5</v>
      </c>
      <c r="J8" t="s">
        <v>338</v>
      </c>
      <c r="K8" t="s">
        <v>706</v>
      </c>
      <c r="L8">
        <v>8</v>
      </c>
      <c r="M8">
        <v>46.932499999999997</v>
      </c>
      <c r="N8">
        <v>51.235500000000002</v>
      </c>
      <c r="O8">
        <v>17.254200000000001</v>
      </c>
      <c r="P8">
        <v>6.0983000000000001</v>
      </c>
      <c r="Q8">
        <v>4.593</v>
      </c>
      <c r="R8">
        <v>4.1962999999999999</v>
      </c>
      <c r="S8">
        <v>4.8074000000000003</v>
      </c>
      <c r="T8">
        <v>2.194</v>
      </c>
      <c r="U8">
        <v>1.6569</v>
      </c>
      <c r="V8">
        <v>2.1579999999999999</v>
      </c>
      <c r="W8">
        <v>13.1</v>
      </c>
      <c r="X8" t="s">
        <v>416</v>
      </c>
      <c r="Y8">
        <v>4.1193999999999997</v>
      </c>
      <c r="Z8" t="s">
        <v>718</v>
      </c>
      <c r="AA8">
        <v>1.6763999999999999</v>
      </c>
      <c r="AB8" t="s">
        <v>474</v>
      </c>
      <c r="AC8">
        <v>1.6616</v>
      </c>
      <c r="AD8">
        <v>18.244700000000002</v>
      </c>
      <c r="AE8">
        <v>179.9282</v>
      </c>
      <c r="AF8">
        <v>12</v>
      </c>
      <c r="AG8">
        <v>115</v>
      </c>
    </row>
    <row r="51" spans="1:33" hidden="1" outlineLevel="1">
      <c r="A51" t="str">
        <f>C2</f>
        <v>Chepstow</v>
      </c>
      <c r="B51">
        <f>B2</f>
        <v>0.61805555555555558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Tea Time Fred</v>
      </c>
      <c r="L52" t="str">
        <f t="shared" si="0"/>
        <v>Tea Time Fred</v>
      </c>
      <c r="M52" t="str">
        <f t="shared" si="0"/>
        <v>With Pleasure</v>
      </c>
      <c r="N52" t="str">
        <f t="shared" ref="N52:N91" si="1">INDEX($A$2:$A$20,(MATCH(LARGE(W$2:W$20,$J52),W$2:W$20,0)))</f>
        <v>The Brothers (IRE)</v>
      </c>
      <c r="O52" t="str">
        <f t="shared" ref="O52:O91" si="2">INDEX($A$2:$A$20,(MATCH(LARGE(AA$2:AA$20,$J52),AA$2:AA$20,0)))</f>
        <v>The Brothers (IRE)</v>
      </c>
      <c r="P52" t="str">
        <f t="shared" ref="P52:P91" si="3">INDEX($A$2:$A$20,(MATCH(LARGE(Y$2:Y$20,$J52),Y$2:Y$20,0)))</f>
        <v>Solstice Star</v>
      </c>
      <c r="Q52" t="str">
        <f t="shared" ref="Q52:Q91" si="4">INDEX($A$2:$A$20,(MATCH(LARGE(Y$2:Y$20,$J52),Y$2:Y$20,0)))</f>
        <v>Solstice Star</v>
      </c>
      <c r="R52" t="str">
        <f t="shared" ref="R52:R91" si="5">INDEX($A$2:$A$20,(MATCH(LARGE(AD$2:AD$20,$J52),AD$2:AD$20,0)))</f>
        <v>Braventara</v>
      </c>
      <c r="S52" t="str">
        <f t="shared" ref="S52:S80" si="6">A2</f>
        <v>Tea Time Fred</v>
      </c>
      <c r="V52">
        <f t="shared" ref="V52:V80" si="7">SUM(Y52:AF52)</f>
        <v>30</v>
      </c>
      <c r="W52">
        <f t="shared" ref="W52:W80" si="8">V52-AG2</f>
        <v>-80</v>
      </c>
      <c r="X52">
        <f t="shared" ref="X52:X60" si="9">IF(ISNA(W52),"",W52)</f>
        <v>-80</v>
      </c>
      <c r="Y52">
        <f t="shared" ref="Y52:AA80" si="10">(($H$63+1)-(RANK(M2,M$2:M$30)))</f>
        <v>7</v>
      </c>
      <c r="Z52">
        <f t="shared" si="10"/>
        <v>7</v>
      </c>
      <c r="AA52">
        <f t="shared" si="10"/>
        <v>6</v>
      </c>
      <c r="AB52">
        <f t="shared" ref="AB52:AB80" si="11">(($H$63+1)-(RANK(W2,W$2:W$30)))</f>
        <v>3</v>
      </c>
      <c r="AC52">
        <f t="shared" ref="AC52:AC80" si="12">(($H$63+1)-(RANK(Y2,Y$2:Y$30)))</f>
        <v>1</v>
      </c>
      <c r="AD52">
        <f t="shared" ref="AD52:AD80" si="13">(($H$63+1)-(RANK(AA2,AA$2:AA$30)))</f>
        <v>1</v>
      </c>
      <c r="AE52">
        <f t="shared" ref="AE52:AF80" si="14">(($H$63+1)-(RANK(AC2,AC$2:AC$30)))</f>
        <v>2</v>
      </c>
      <c r="AF52">
        <f t="shared" si="14"/>
        <v>3</v>
      </c>
      <c r="AG52" t="str">
        <f>INDEX(S52:S92, MATCH(LARGE(X52:X92, 1),X52:X92, 0))</f>
        <v>With Pleasure</v>
      </c>
    </row>
    <row r="53" spans="1:33" hidden="1" outlineLevel="1">
      <c r="A53" t="s">
        <v>43</v>
      </c>
      <c r="B53" t="str">
        <f>A2</f>
        <v>Tea Time Fred</v>
      </c>
      <c r="C53">
        <f>AE2</f>
        <v>239.92679999999999</v>
      </c>
      <c r="D53">
        <f>AG2</f>
        <v>110</v>
      </c>
      <c r="E53">
        <f>C53-D53</f>
        <v>129.92679999999999</v>
      </c>
      <c r="F53">
        <f>SUMIF(B53:B61, B53, G53:G61)</f>
        <v>0.24211376016508829</v>
      </c>
      <c r="G53">
        <f>(1/C53)*(C53-C54)</f>
        <v>0.12241692049408398</v>
      </c>
      <c r="H53">
        <f>AF2</f>
        <v>3.5</v>
      </c>
      <c r="J53">
        <v>2</v>
      </c>
      <c r="K53" t="str">
        <f t="shared" si="0"/>
        <v>With Pleasure</v>
      </c>
      <c r="L53" t="str">
        <f t="shared" si="0"/>
        <v>Transpennine Star</v>
      </c>
      <c r="M53" t="str">
        <f t="shared" si="0"/>
        <v>Tea Time Fred</v>
      </c>
      <c r="N53" t="str">
        <f t="shared" si="1"/>
        <v>Western Wave (FR)</v>
      </c>
      <c r="O53" t="str">
        <f t="shared" si="2"/>
        <v>Solstice Star</v>
      </c>
      <c r="P53" t="str">
        <f t="shared" si="3"/>
        <v>The Brothers (IRE)</v>
      </c>
      <c r="Q53" t="str">
        <f t="shared" si="4"/>
        <v>The Brothers (IRE)</v>
      </c>
      <c r="R53" t="str">
        <f t="shared" si="5"/>
        <v>Transpennine Star</v>
      </c>
      <c r="S53" t="str">
        <f t="shared" si="6"/>
        <v>With Pleasure</v>
      </c>
      <c r="V53">
        <f t="shared" si="7"/>
        <v>33</v>
      </c>
      <c r="W53">
        <f t="shared" si="8"/>
        <v>-71</v>
      </c>
      <c r="X53">
        <f t="shared" si="9"/>
        <v>-71</v>
      </c>
      <c r="Y53">
        <f t="shared" si="10"/>
        <v>6</v>
      </c>
      <c r="Z53">
        <f t="shared" si="10"/>
        <v>1</v>
      </c>
      <c r="AA53">
        <f t="shared" si="10"/>
        <v>7</v>
      </c>
      <c r="AB53">
        <f t="shared" si="11"/>
        <v>1</v>
      </c>
      <c r="AC53">
        <f t="shared" si="12"/>
        <v>3</v>
      </c>
      <c r="AD53">
        <f t="shared" si="13"/>
        <v>5</v>
      </c>
      <c r="AE53">
        <f t="shared" si="14"/>
        <v>5</v>
      </c>
      <c r="AF53">
        <f t="shared" si="14"/>
        <v>5</v>
      </c>
    </row>
    <row r="54" spans="1:33" hidden="1" outlineLevel="1">
      <c r="A54" t="s">
        <v>44</v>
      </c>
      <c r="B54" t="str">
        <f>A3</f>
        <v>With Pleasure</v>
      </c>
      <c r="C54">
        <f>AE3</f>
        <v>210.5557</v>
      </c>
      <c r="D54">
        <f>AG3</f>
        <v>104</v>
      </c>
      <c r="E54">
        <f t="shared" ref="E54:E55" si="15">C54-D54</f>
        <v>106.5557</v>
      </c>
      <c r="F54">
        <f ca="1">SUMIF(B53:B64, B54, G53:G61)</f>
        <v>0</v>
      </c>
      <c r="H54">
        <f>AF3</f>
        <v>2.75</v>
      </c>
      <c r="J54">
        <v>3</v>
      </c>
      <c r="K54" t="str">
        <f t="shared" si="0"/>
        <v>The Brothers (IRE)</v>
      </c>
      <c r="L54" t="str">
        <f t="shared" si="0"/>
        <v>Braventara</v>
      </c>
      <c r="M54" t="str">
        <f t="shared" si="0"/>
        <v>Transpennine Star</v>
      </c>
      <c r="N54" t="str">
        <f t="shared" si="1"/>
        <v>Transpennine Star</v>
      </c>
      <c r="O54" t="str">
        <f t="shared" si="2"/>
        <v>With Pleasure</v>
      </c>
      <c r="P54" t="str">
        <f t="shared" si="3"/>
        <v>Western Wave (FR)</v>
      </c>
      <c r="Q54" t="str">
        <f t="shared" si="4"/>
        <v>Western Wave (FR)</v>
      </c>
      <c r="R54" t="str">
        <f t="shared" si="5"/>
        <v>With Pleasure</v>
      </c>
      <c r="S54" t="str">
        <f t="shared" si="6"/>
        <v>Transpennine Star</v>
      </c>
      <c r="V54">
        <f t="shared" si="7"/>
        <v>31</v>
      </c>
      <c r="W54">
        <f t="shared" si="8"/>
        <v>-77</v>
      </c>
      <c r="X54">
        <f t="shared" si="9"/>
        <v>-77</v>
      </c>
      <c r="Y54">
        <f t="shared" si="10"/>
        <v>4</v>
      </c>
      <c r="Z54">
        <f t="shared" si="10"/>
        <v>6</v>
      </c>
      <c r="AA54">
        <f t="shared" si="10"/>
        <v>5</v>
      </c>
      <c r="AB54">
        <f t="shared" si="11"/>
        <v>5</v>
      </c>
      <c r="AC54">
        <f t="shared" si="12"/>
        <v>2</v>
      </c>
      <c r="AD54">
        <f t="shared" si="13"/>
        <v>2</v>
      </c>
      <c r="AE54">
        <f t="shared" si="14"/>
        <v>1</v>
      </c>
      <c r="AF54">
        <f t="shared" si="14"/>
        <v>6</v>
      </c>
    </row>
    <row r="55" spans="1:33" hidden="1" outlineLevel="1">
      <c r="A55" t="s">
        <v>45</v>
      </c>
      <c r="B55" t="str">
        <f>A4</f>
        <v>Transpennine Star</v>
      </c>
      <c r="C55">
        <f>AE4</f>
        <v>206.10890000000001</v>
      </c>
      <c r="D55">
        <f>AG4</f>
        <v>108</v>
      </c>
      <c r="E55">
        <f t="shared" si="15"/>
        <v>98.108900000000006</v>
      </c>
      <c r="F55">
        <f ca="1">SUMIF(B53:B64, B55, G53:G61)</f>
        <v>0</v>
      </c>
      <c r="H55">
        <f>AF4</f>
        <v>5.5</v>
      </c>
      <c r="J55">
        <v>4</v>
      </c>
      <c r="K55" t="str">
        <f t="shared" si="0"/>
        <v>Transpennine Star</v>
      </c>
      <c r="L55" t="str">
        <f t="shared" si="0"/>
        <v>Western Wave (FR)</v>
      </c>
      <c r="M55" t="str">
        <f t="shared" si="0"/>
        <v>Western Wave (FR)</v>
      </c>
      <c r="N55" t="str">
        <f t="shared" si="1"/>
        <v>Solstice Star</v>
      </c>
      <c r="O55" t="str">
        <f t="shared" si="2"/>
        <v>Western Wave (FR)</v>
      </c>
      <c r="P55" t="str">
        <f t="shared" si="3"/>
        <v>Braventara</v>
      </c>
      <c r="Q55" t="str">
        <f t="shared" si="4"/>
        <v>Braventara</v>
      </c>
      <c r="R55" t="str">
        <f t="shared" si="5"/>
        <v>Solstice Star</v>
      </c>
      <c r="S55" t="str">
        <f t="shared" si="6"/>
        <v>Western Wave (FR)</v>
      </c>
      <c r="V55">
        <f t="shared" si="7"/>
        <v>34</v>
      </c>
      <c r="W55">
        <f t="shared" si="8"/>
        <v>-76</v>
      </c>
      <c r="X55">
        <f t="shared" si="9"/>
        <v>-76</v>
      </c>
      <c r="Y55">
        <f t="shared" si="10"/>
        <v>2</v>
      </c>
      <c r="Z55">
        <f t="shared" si="10"/>
        <v>4</v>
      </c>
      <c r="AA55">
        <f t="shared" si="10"/>
        <v>4</v>
      </c>
      <c r="AB55">
        <f t="shared" si="11"/>
        <v>6</v>
      </c>
      <c r="AC55">
        <f t="shared" si="12"/>
        <v>5</v>
      </c>
      <c r="AD55">
        <f t="shared" si="13"/>
        <v>4</v>
      </c>
      <c r="AE55">
        <f t="shared" si="14"/>
        <v>7</v>
      </c>
      <c r="AF55">
        <f t="shared" si="14"/>
        <v>2</v>
      </c>
    </row>
    <row r="56" spans="1:33" hidden="1" outlineLevel="1">
      <c r="A56" t="s">
        <v>46</v>
      </c>
      <c r="B56" t="str">
        <f>INDEX(A$2:A$20,MATCH(C56,M$2:M$20,0))</f>
        <v>Tea Time Fred</v>
      </c>
      <c r="C56">
        <f>LARGE(M$2:M$20, D56)</f>
        <v>88.560400000000001</v>
      </c>
      <c r="D56">
        <v>1</v>
      </c>
      <c r="E56">
        <f>LARGE(M$2:M$20, F56)</f>
        <v>77.959999999999994</v>
      </c>
      <c r="F56">
        <v>2</v>
      </c>
      <c r="G56">
        <f t="shared" ref="G56:G61" si="16">IF(C56&gt;0, (1/C56)*(C56-E56), 0.1)</f>
        <v>0.11969683967100429</v>
      </c>
      <c r="H56">
        <f t="shared" ref="H56:H61" si="17">INDEX(AF$2:AF$20,MATCH(B56,A$2:A$20,0))</f>
        <v>3.5</v>
      </c>
      <c r="J56">
        <v>5</v>
      </c>
      <c r="K56" t="str">
        <f t="shared" si="0"/>
        <v>Braventara</v>
      </c>
      <c r="L56" t="str">
        <f t="shared" si="0"/>
        <v>The Brothers (IRE)</v>
      </c>
      <c r="M56" t="str">
        <f t="shared" si="0"/>
        <v>Braventara</v>
      </c>
      <c r="N56" t="str">
        <f t="shared" si="1"/>
        <v>Tea Time Fred</v>
      </c>
      <c r="O56" t="str">
        <f t="shared" si="2"/>
        <v>Western Wave (FR)</v>
      </c>
      <c r="P56" t="str">
        <f t="shared" si="3"/>
        <v>With Pleasure</v>
      </c>
      <c r="Q56" t="str">
        <f t="shared" si="4"/>
        <v>With Pleasure</v>
      </c>
      <c r="R56" t="str">
        <f t="shared" si="5"/>
        <v>Tea Time Fred</v>
      </c>
      <c r="S56" t="str">
        <f t="shared" si="6"/>
        <v>Braventara</v>
      </c>
      <c r="V56">
        <f t="shared" si="7"/>
        <v>31</v>
      </c>
      <c r="W56">
        <f t="shared" si="8"/>
        <v>-89</v>
      </c>
      <c r="X56">
        <f t="shared" si="9"/>
        <v>-89</v>
      </c>
      <c r="Y56">
        <f t="shared" si="10"/>
        <v>3</v>
      </c>
      <c r="Z56">
        <f t="shared" si="10"/>
        <v>5</v>
      </c>
      <c r="AA56">
        <f t="shared" si="10"/>
        <v>3</v>
      </c>
      <c r="AB56">
        <f t="shared" si="11"/>
        <v>2</v>
      </c>
      <c r="AC56">
        <f t="shared" si="12"/>
        <v>4</v>
      </c>
      <c r="AD56">
        <f t="shared" si="13"/>
        <v>4</v>
      </c>
      <c r="AE56">
        <f t="shared" si="14"/>
        <v>3</v>
      </c>
      <c r="AF56">
        <f t="shared" si="14"/>
        <v>7</v>
      </c>
    </row>
    <row r="57" spans="1:33" hidden="1" outlineLevel="1">
      <c r="A57" t="s">
        <v>25</v>
      </c>
      <c r="B57" t="str">
        <f>INDEX(A$2:A$20,MATCH(C57,W$2:W$20,0))</f>
        <v>The Brothers (IRE)</v>
      </c>
      <c r="C57">
        <f>LARGE(W$2:W$20, D57)</f>
        <v>19.079999999999998</v>
      </c>
      <c r="D57">
        <v>1</v>
      </c>
      <c r="E57">
        <f>LARGE(W$2:W$20, F57)</f>
        <v>17.180700000000002</v>
      </c>
      <c r="F57">
        <v>2</v>
      </c>
      <c r="G57">
        <f t="shared" si="16"/>
        <v>9.9544025157232541E-2</v>
      </c>
      <c r="H57">
        <f t="shared" si="17"/>
        <v>8</v>
      </c>
      <c r="J57">
        <v>6</v>
      </c>
      <c r="K57" t="str">
        <f t="shared" si="0"/>
        <v>Western Wave (FR)</v>
      </c>
      <c r="L57" t="str">
        <f t="shared" si="0"/>
        <v>Solstice Star</v>
      </c>
      <c r="M57" t="str">
        <f t="shared" si="0"/>
        <v>The Brothers (IRE)</v>
      </c>
      <c r="N57" t="str">
        <f t="shared" si="1"/>
        <v>Braventara</v>
      </c>
      <c r="O57" t="str">
        <f t="shared" si="2"/>
        <v>Transpennine Star</v>
      </c>
      <c r="P57" t="str">
        <f t="shared" si="3"/>
        <v>Transpennine Star</v>
      </c>
      <c r="Q57" t="str">
        <f t="shared" si="4"/>
        <v>Transpennine Star</v>
      </c>
      <c r="R57" t="str">
        <f t="shared" si="5"/>
        <v>Western Wave (FR)</v>
      </c>
      <c r="S57" t="str">
        <f t="shared" si="6"/>
        <v>The Brothers (IRE)</v>
      </c>
      <c r="V57">
        <f t="shared" si="7"/>
        <v>37</v>
      </c>
      <c r="W57">
        <f t="shared" si="8"/>
        <v>-72</v>
      </c>
      <c r="X57">
        <f t="shared" si="9"/>
        <v>-72</v>
      </c>
      <c r="Y57">
        <f t="shared" si="10"/>
        <v>5</v>
      </c>
      <c r="Z57">
        <f t="shared" si="10"/>
        <v>3</v>
      </c>
      <c r="AA57">
        <f t="shared" si="10"/>
        <v>2</v>
      </c>
      <c r="AB57">
        <f t="shared" si="11"/>
        <v>7</v>
      </c>
      <c r="AC57">
        <f t="shared" si="12"/>
        <v>6</v>
      </c>
      <c r="AD57">
        <f t="shared" si="13"/>
        <v>7</v>
      </c>
      <c r="AE57">
        <f t="shared" si="14"/>
        <v>6</v>
      </c>
      <c r="AF57">
        <f t="shared" si="14"/>
        <v>1</v>
      </c>
    </row>
    <row r="58" spans="1:33" hidden="1" outlineLevel="1">
      <c r="A58" t="s">
        <v>28</v>
      </c>
      <c r="B58" t="str">
        <f>INDEX(A$2:A$20,MATCH(C58,AA$2:AA$20,0))</f>
        <v>The Brothers (IRE)</v>
      </c>
      <c r="C58">
        <f>LARGE(AA$2:AA$20, D58)</f>
        <v>1.7605999999999999</v>
      </c>
      <c r="D58">
        <v>1</v>
      </c>
      <c r="E58">
        <f>LARGE(AA$2:AA$20, F58)</f>
        <v>1.6763999999999999</v>
      </c>
      <c r="F58">
        <v>2</v>
      </c>
      <c r="G58">
        <f t="shared" si="16"/>
        <v>4.7824605248210868E-2</v>
      </c>
      <c r="H58">
        <f t="shared" si="17"/>
        <v>8</v>
      </c>
      <c r="J58">
        <v>7</v>
      </c>
      <c r="K58" t="str">
        <f t="shared" si="0"/>
        <v>Solstice Star</v>
      </c>
      <c r="L58" t="str">
        <f t="shared" si="0"/>
        <v>With Pleasure</v>
      </c>
      <c r="M58" t="str">
        <f t="shared" si="0"/>
        <v>Solstice Star</v>
      </c>
      <c r="N58" t="str">
        <f t="shared" si="1"/>
        <v>With Pleasure</v>
      </c>
      <c r="O58" t="str">
        <f t="shared" si="2"/>
        <v>Tea Time Fred</v>
      </c>
      <c r="P58" t="str">
        <f t="shared" si="3"/>
        <v>Tea Time Fred</v>
      </c>
      <c r="Q58" t="str">
        <f t="shared" si="4"/>
        <v>Tea Time Fred</v>
      </c>
      <c r="R58" t="str">
        <f t="shared" si="5"/>
        <v>The Brothers (IRE)</v>
      </c>
      <c r="S58" t="str">
        <f t="shared" si="6"/>
        <v>Solstice Star</v>
      </c>
      <c r="V58">
        <f t="shared" si="7"/>
        <v>29</v>
      </c>
      <c r="W58">
        <f t="shared" si="8"/>
        <v>-86</v>
      </c>
      <c r="X58">
        <f t="shared" si="9"/>
        <v>-86</v>
      </c>
      <c r="Y58">
        <f t="shared" si="10"/>
        <v>1</v>
      </c>
      <c r="Z58">
        <f t="shared" si="10"/>
        <v>2</v>
      </c>
      <c r="AA58">
        <f t="shared" si="10"/>
        <v>1</v>
      </c>
      <c r="AB58">
        <f t="shared" si="11"/>
        <v>4</v>
      </c>
      <c r="AC58">
        <f t="shared" si="12"/>
        <v>7</v>
      </c>
      <c r="AD58">
        <f t="shared" si="13"/>
        <v>6</v>
      </c>
      <c r="AE58">
        <f t="shared" si="14"/>
        <v>4</v>
      </c>
      <c r="AF58">
        <f t="shared" si="14"/>
        <v>4</v>
      </c>
    </row>
    <row r="59" spans="1:33" hidden="1" outlineLevel="1">
      <c r="A59" t="s">
        <v>30</v>
      </c>
      <c r="B59" t="str">
        <f>INDEX(A$2:A$20,MATCH(C59,AC$2:AC$20,0))</f>
        <v>Western Wave (FR)</v>
      </c>
      <c r="C59">
        <f>LARGE(AC$2:AC$20, D59)</f>
        <v>2.2235999999999998</v>
      </c>
      <c r="D59">
        <v>1</v>
      </c>
      <c r="E59">
        <f>LARGE(AC$2:AC$20, F59)</f>
        <v>2.1997</v>
      </c>
      <c r="F59">
        <v>2</v>
      </c>
      <c r="G59">
        <f t="shared" si="16"/>
        <v>1.0748336031660286E-2</v>
      </c>
      <c r="H59">
        <f t="shared" si="17"/>
        <v>10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 t="e">
        <f t="shared" si="10"/>
        <v>#N/A</v>
      </c>
      <c r="AB59">
        <f t="shared" si="11"/>
        <v>1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Solstice Star</v>
      </c>
      <c r="C60">
        <f>LARGE(Y$2:Y$20, D60)</f>
        <v>4.1193999999999997</v>
      </c>
      <c r="D60">
        <v>1</v>
      </c>
      <c r="E60">
        <f>LARGE(Y$2:Y$20, F60)</f>
        <v>3.0838999999999999</v>
      </c>
      <c r="F60">
        <v>2</v>
      </c>
      <c r="G60">
        <f t="shared" si="16"/>
        <v>0.25137155896489777</v>
      </c>
      <c r="H60">
        <f t="shared" si="17"/>
        <v>12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>
        <f t="shared" si="11"/>
        <v>1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Braventara</v>
      </c>
      <c r="C61">
        <f>LARGE(AD$2:AD$20, D61)</f>
        <v>26.540900000000001</v>
      </c>
      <c r="D61">
        <v>1</v>
      </c>
      <c r="E61">
        <f>LARGE(AD$2:AD$20, F61)</f>
        <v>21.5884</v>
      </c>
      <c r="F61">
        <v>2</v>
      </c>
      <c r="G61">
        <f t="shared" si="16"/>
        <v>0.18659879657434378</v>
      </c>
      <c r="H61">
        <f t="shared" si="17"/>
        <v>3.33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>
        <f t="shared" si="11"/>
        <v>1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Tea Time Fred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>
        <f t="shared" si="11"/>
        <v>1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Braventara</v>
      </c>
      <c r="C63" t="str">
        <f>IF(G68="Handicap", INDEX(B53:B55,(MATCH(LARGE(D53:D55,3),D53:D55,0))))</f>
        <v>With Pleasure</v>
      </c>
      <c r="D63" t="str">
        <f>IF(G68="Handicap", INDEX(B53:B55,(MATCH(LARGE(E53:E55,1),E53:E55,0))))</f>
        <v>Tea Time Fred</v>
      </c>
      <c r="G63" t="s">
        <v>68</v>
      </c>
      <c r="H63">
        <f>COUNTIF(A2:A30, "*")</f>
        <v>7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>
        <f t="shared" si="11"/>
        <v>1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Tea Time Fred</v>
      </c>
      <c r="C64">
        <f>INDEX(AF$2:AF$20,MATCH(B64,A$2:A$20,0))</f>
        <v>3.5</v>
      </c>
      <c r="D64">
        <v>1</v>
      </c>
      <c r="E64">
        <f>SUMIF(B53:B61, B64, G53:G61)</f>
        <v>0.24211376016508829</v>
      </c>
      <c r="F64">
        <v>0</v>
      </c>
      <c r="G64" t="str">
        <f>K2</f>
        <v>myracing.com Free Tips Every Day Confined Handicap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>
        <f t="shared" si="11"/>
        <v>1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3m </v>
      </c>
      <c r="H65">
        <f>LARGE(G58:G60, 1)</f>
        <v>0.25137155896489777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>
        <f t="shared" si="11"/>
        <v>1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4159</v>
      </c>
      <c r="H66">
        <f ca="1">LARGE(F53:F55, 1)</f>
        <v>0.24211376016508829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1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Tea Time Fred</v>
      </c>
      <c r="F67">
        <f>IF(H63&lt;11, F66+1, F66)</f>
        <v>1</v>
      </c>
      <c r="G67" t="str">
        <f>G2</f>
        <v>Good</v>
      </c>
      <c r="H67" t="str">
        <f ca="1">INDEX(B53:B55,MATCH(H66,F53:F55,0))</f>
        <v>Tea Time Fred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1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Tea Time Fred</v>
      </c>
      <c r="B68" t="str">
        <f ca="1">IF(ISNA(A68), B56, A68)</f>
        <v>Tea Time Fred</v>
      </c>
      <c r="C68">
        <f ca="1">INDEX(AF$2:AF$20,MATCH(B68,A$2:A$20,0))</f>
        <v>3.5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1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Tea Time Fred</v>
      </c>
      <c r="C69">
        <f ca="1">INDEX(AF$2:AF$20,MATCH(B69,A$2:A$20,0))</f>
        <v>3.5</v>
      </c>
      <c r="D69">
        <v>1</v>
      </c>
      <c r="F69">
        <f ca="1">IF(E70&gt;1, F68+1, F68)</f>
        <v>1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1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Tea Time Fred</v>
      </c>
      <c r="C70">
        <f ca="1">INDEX(AF$2:AF$20,MATCH(B70,A$2:A$20,0))</f>
        <v>3.5</v>
      </c>
      <c r="D70">
        <v>1</v>
      </c>
      <c r="E70">
        <f ca="1">SUMIF(B53:B61, B70, G53:G61)</f>
        <v>0.24211376016508829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1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1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Tea Time Fred</v>
      </c>
      <c r="C72">
        <f>C53</f>
        <v>239.92679999999999</v>
      </c>
      <c r="D72">
        <f>(1/C72)*(C72-C73)</f>
        <v>0.12241692049408398</v>
      </c>
      <c r="E72">
        <f>H53</f>
        <v>3.5</v>
      </c>
      <c r="F72">
        <f>(E72*10)-10</f>
        <v>25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1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With Pleasure</v>
      </c>
      <c r="C73">
        <f t="shared" si="19"/>
        <v>210.5557</v>
      </c>
      <c r="D73">
        <f>(1/C73)*(C73-C74)</f>
        <v>2.1119352266407397E-2</v>
      </c>
      <c r="E73">
        <f t="shared" ref="E73:E74" si="20">H54</f>
        <v>2.75</v>
      </c>
      <c r="F73">
        <f>(E73*10)-10</f>
        <v>17.5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1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Transpennine Star</v>
      </c>
      <c r="C74">
        <f t="shared" si="19"/>
        <v>206.10890000000001</v>
      </c>
      <c r="E74">
        <f t="shared" si="20"/>
        <v>5.5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1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1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1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2.75</v>
      </c>
      <c r="C77">
        <f>SMALL(AF2:AF50, 1)</f>
        <v>2.75</v>
      </c>
      <c r="D77" t="str">
        <f>IF(G77&lt;=3, "YES", "NO")</f>
        <v>YES</v>
      </c>
      <c r="E77">
        <f>IF(C77=0,SMALL(AF2:AF49,2), C77)</f>
        <v>2.75</v>
      </c>
      <c r="F77">
        <f>IF(E77=0, SMALL(AF2:AF49, 3), E77)</f>
        <v>2.75</v>
      </c>
      <c r="G77">
        <f>IF(F77=0, SMALL(AF2:AF49, 4), F77)</f>
        <v>2.75</v>
      </c>
      <c r="H77" t="str">
        <f>INDEX(A2:A50, MATCH(G77, AF2:AF50, 0))</f>
        <v>With Pleasure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1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210.5557</v>
      </c>
      <c r="C78">
        <f>(B79-B78)+0.01</f>
        <v>29.381099999999986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1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239.92679999999999</v>
      </c>
      <c r="C79">
        <f>C78/B79</f>
        <v>0.1224585998729612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With Pleasure is highly rated.</v>
      </c>
      <c r="H79" t="str">
        <f>INDEX(A2:A50, MATCH(B79, AE2:AE50, 0))</f>
        <v>Tea Time Fred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1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0</v>
      </c>
      <c r="C80">
        <f>(B81-B80)+0.01</f>
        <v>19.09</v>
      </c>
      <c r="D80" t="str">
        <f>D2</f>
        <v xml:space="preserve">3m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1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19.079999999999998</v>
      </c>
      <c r="C81">
        <f>C80/B81</f>
        <v>1.000524109014675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The Brothers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Chepstow</v>
      </c>
    </row>
    <row r="82" spans="1:19" hidden="1" outlineLevel="1">
      <c r="A82" t="s">
        <v>110</v>
      </c>
      <c r="B82">
        <f>INDEX(M2:M49, MATCH(H77, A2:A49, 0))</f>
        <v>77.959999999999994</v>
      </c>
      <c r="C82">
        <f>(B83-B82)+0.01</f>
        <v>10.610400000000007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88.560400000000001</v>
      </c>
      <c r="C83">
        <f>C82/B83</f>
        <v>0.11980975695683406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With Pleasureis the form horse.</v>
      </c>
      <c r="H83" t="str">
        <f>INDEX(A2:A50,MATCH(B83,INDEX(M2:M50,0)))</f>
        <v>Solstice Star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1.9167000000000001</v>
      </c>
      <c r="C84">
        <f>(B85-B84)+0.01</f>
        <v>0.31689999999999974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2.2235999999999998</v>
      </c>
      <c r="C85">
        <f>C84/B85</f>
        <v>0.1425166396833962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Western Wave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19.134399999999999</v>
      </c>
      <c r="C86">
        <f>(B87-B86)+0.01</f>
        <v>7.416500000000001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26.540900000000001</v>
      </c>
      <c r="C87">
        <f>C86/B87</f>
        <v>0.27943664306786886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Braventara is 27.94% ahead of With Pleasure. </v>
      </c>
      <c r="H87" t="str">
        <f>INDEX(A2:A50, MATCH(B87, AD2:AD50, 0))</f>
        <v>Braventara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2.4285999999999999</v>
      </c>
      <c r="C88">
        <f>B89-B88</f>
        <v>1.6907999999999999</v>
      </c>
      <c r="H88" t="str">
        <f>INDEX(X2:X50, MATCH(B88, Y2:Y50, 0))</f>
        <v>OBrien, T J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4.1193999999999997</v>
      </c>
      <c r="C89">
        <f>C88/B89</f>
        <v>0.41044812351313298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Johnson, Richard is 41.04% ahead of OBrien, T J. </v>
      </c>
      <c r="H89" t="str">
        <f>INDEX(X2:X50, MATCH(B89, Y2:Y50, 0))</f>
        <v>Johnson, Richard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47.762700000000002</v>
      </c>
      <c r="C90">
        <f>(B91-B90)+0.01</f>
        <v>7.4822999999999968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55.234999999999999</v>
      </c>
      <c r="C91">
        <f>(C90+0.01)/(B91+0.01)</f>
        <v>0.13561951307810657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Tea Time Fred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27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0.1111</v>
      </c>
    </row>
    <row r="96" spans="1:19" hidden="1" outlineLevel="1">
      <c r="A96" t="s">
        <v>70</v>
      </c>
      <c r="B96">
        <f>INDEX(Sheet1!H:H, MATCH($A$51, Sheet1!$A:$A,0))</f>
        <v>0.22220000000000001</v>
      </c>
      <c r="C96" t="b">
        <f>IF(AND($B$94&gt;15,B96&gt;0.25),B55)</f>
        <v>0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3.6999999999999998E-2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0.1852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0.14810000000000001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0.1852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0.1852</v>
      </c>
      <c r="C101" t="b">
        <f>IF(AND($B$94&gt;15,B101&gt;0.25),B60)</f>
        <v>0</v>
      </c>
      <c r="D101">
        <f t="shared" si="22"/>
        <v>3</v>
      </c>
      <c r="E101">
        <f t="shared" si="23"/>
        <v>4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3" width="21" bestFit="1" customWidth="1"/>
    <col min="4" max="4" width="12.28515625" bestFit="1" customWidth="1"/>
    <col min="5" max="5" width="12" bestFit="1" customWidth="1"/>
    <col min="6" max="6" width="21" bestFit="1" customWidth="1"/>
    <col min="7" max="7" width="77" bestFit="1" customWidth="1"/>
    <col min="8" max="8" width="21" bestFit="1" customWidth="1"/>
    <col min="9" max="9" width="10.140625" bestFit="1" customWidth="1"/>
    <col min="10" max="10" width="16.28515625" bestFit="1" customWidth="1"/>
    <col min="11" max="11" width="39.140625" bestFit="1" customWidth="1"/>
    <col min="12" max="19" width="21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140625" bestFit="1" customWidth="1"/>
    <col min="25" max="25" width="14.42578125" bestFit="1" customWidth="1"/>
    <col min="26" max="26" width="13.7109375" bestFit="1" customWidth="1"/>
    <col min="27" max="27" width="15" bestFit="1" customWidth="1"/>
    <col min="28" max="28" width="24.5703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721</v>
      </c>
      <c r="B2" s="1">
        <v>0.62847222222222221</v>
      </c>
      <c r="C2" t="s">
        <v>156</v>
      </c>
      <c r="D2" t="s">
        <v>719</v>
      </c>
      <c r="E2" t="s">
        <v>335</v>
      </c>
      <c r="F2">
        <v>6728</v>
      </c>
      <c r="G2" t="s">
        <v>231</v>
      </c>
      <c r="H2" t="s">
        <v>232</v>
      </c>
      <c r="I2" t="s">
        <v>5</v>
      </c>
      <c r="J2" t="s">
        <v>278</v>
      </c>
      <c r="K2" t="s">
        <v>720</v>
      </c>
      <c r="L2">
        <v>4</v>
      </c>
      <c r="M2">
        <v>76.400000000000006</v>
      </c>
      <c r="N2">
        <v>70.738500000000002</v>
      </c>
      <c r="O2">
        <v>31.521699999999999</v>
      </c>
      <c r="P2">
        <v>16.041899999999998</v>
      </c>
      <c r="Q2">
        <v>6.3407999999999998</v>
      </c>
      <c r="R2">
        <v>7.4598000000000004</v>
      </c>
      <c r="S2">
        <v>5.3554000000000004</v>
      </c>
      <c r="T2">
        <v>2.9293</v>
      </c>
      <c r="U2">
        <v>1.9159999999999999</v>
      </c>
      <c r="V2">
        <v>1.171</v>
      </c>
      <c r="W2">
        <v>18.878599999999999</v>
      </c>
      <c r="X2" t="s">
        <v>328</v>
      </c>
      <c r="Y2">
        <v>1.9693000000000001</v>
      </c>
      <c r="Z2" t="s">
        <v>722</v>
      </c>
      <c r="AA2">
        <v>2.2153</v>
      </c>
      <c r="AB2" t="s">
        <v>723</v>
      </c>
      <c r="AC2">
        <v>2.1791</v>
      </c>
      <c r="AD2">
        <v>30.2422</v>
      </c>
      <c r="AE2" s="23">
        <v>275.35860000000002</v>
      </c>
      <c r="AF2">
        <v>12</v>
      </c>
      <c r="AG2">
        <v>82</v>
      </c>
    </row>
    <row r="3" spans="1:33">
      <c r="A3" t="s">
        <v>724</v>
      </c>
      <c r="B3" s="1">
        <v>0.62847222222222221</v>
      </c>
      <c r="C3" t="s">
        <v>156</v>
      </c>
      <c r="D3" t="s">
        <v>719</v>
      </c>
      <c r="E3" t="s">
        <v>335</v>
      </c>
      <c r="F3">
        <v>6728</v>
      </c>
      <c r="G3" t="s">
        <v>231</v>
      </c>
      <c r="H3" t="s">
        <v>232</v>
      </c>
      <c r="I3" t="s">
        <v>5</v>
      </c>
      <c r="J3" t="s">
        <v>278</v>
      </c>
      <c r="K3" t="s">
        <v>720</v>
      </c>
      <c r="L3">
        <v>8</v>
      </c>
      <c r="M3">
        <v>98</v>
      </c>
      <c r="N3">
        <v>76.592299999999994</v>
      </c>
      <c r="O3">
        <v>28.24</v>
      </c>
      <c r="P3">
        <v>12.867100000000001</v>
      </c>
      <c r="Q3">
        <v>5.2123999999999997</v>
      </c>
      <c r="R3">
        <v>4.4733000000000001</v>
      </c>
      <c r="S3">
        <v>5.8621999999999996</v>
      </c>
      <c r="T3">
        <v>2.3371</v>
      </c>
      <c r="U3">
        <v>2.5354000000000001</v>
      </c>
      <c r="V3">
        <v>2.6021999999999998</v>
      </c>
      <c r="W3">
        <v>15.0007</v>
      </c>
      <c r="X3" t="s">
        <v>305</v>
      </c>
      <c r="Y3">
        <v>0.87139999999999995</v>
      </c>
      <c r="Z3" t="s">
        <v>266</v>
      </c>
      <c r="AA3">
        <v>1.3147</v>
      </c>
      <c r="AB3" t="s">
        <v>725</v>
      </c>
      <c r="AC3">
        <v>1.5053000000000001</v>
      </c>
      <c r="AD3">
        <v>14.315099999999999</v>
      </c>
      <c r="AE3">
        <v>271.72919999999999</v>
      </c>
      <c r="AF3">
        <v>6</v>
      </c>
      <c r="AG3">
        <v>79</v>
      </c>
    </row>
    <row r="4" spans="1:33">
      <c r="A4" t="s">
        <v>726</v>
      </c>
      <c r="B4" s="1">
        <v>0.62847222222222221</v>
      </c>
      <c r="C4" t="s">
        <v>156</v>
      </c>
      <c r="D4" t="s">
        <v>719</v>
      </c>
      <c r="E4" t="s">
        <v>335</v>
      </c>
      <c r="F4">
        <v>6728</v>
      </c>
      <c r="G4" t="s">
        <v>231</v>
      </c>
      <c r="H4" t="s">
        <v>232</v>
      </c>
      <c r="I4" t="s">
        <v>5</v>
      </c>
      <c r="J4" t="s">
        <v>278</v>
      </c>
      <c r="K4" t="s">
        <v>720</v>
      </c>
      <c r="L4">
        <v>6</v>
      </c>
      <c r="M4">
        <v>109.4</v>
      </c>
      <c r="N4">
        <v>67.087999999999994</v>
      </c>
      <c r="O4">
        <v>25.982099999999999</v>
      </c>
      <c r="P4">
        <v>14.1236</v>
      </c>
      <c r="Q4">
        <v>8.7445000000000004</v>
      </c>
      <c r="R4">
        <v>4.0502000000000002</v>
      </c>
      <c r="S4">
        <v>4.2441000000000004</v>
      </c>
      <c r="T4">
        <v>3.6543999999999999</v>
      </c>
      <c r="U4">
        <v>2.5728</v>
      </c>
      <c r="V4">
        <v>2.2423000000000002</v>
      </c>
      <c r="W4">
        <v>11.475</v>
      </c>
      <c r="X4" t="s">
        <v>312</v>
      </c>
      <c r="Y4">
        <v>2.7482000000000002</v>
      </c>
      <c r="Z4" t="s">
        <v>266</v>
      </c>
      <c r="AA4">
        <v>1.6094999999999999</v>
      </c>
      <c r="AB4" t="s">
        <v>727</v>
      </c>
      <c r="AC4">
        <v>1.1202000000000001</v>
      </c>
      <c r="AD4">
        <v>11.2203</v>
      </c>
      <c r="AE4">
        <v>270.27519999999998</v>
      </c>
      <c r="AF4">
        <v>5</v>
      </c>
      <c r="AG4">
        <v>83</v>
      </c>
    </row>
    <row r="5" spans="1:33">
      <c r="A5" t="s">
        <v>728</v>
      </c>
      <c r="B5" s="1">
        <v>0.62847222222222221</v>
      </c>
      <c r="C5" t="s">
        <v>156</v>
      </c>
      <c r="D5" t="s">
        <v>719</v>
      </c>
      <c r="E5" t="s">
        <v>335</v>
      </c>
      <c r="F5">
        <v>6728</v>
      </c>
      <c r="G5" t="s">
        <v>231</v>
      </c>
      <c r="H5" t="s">
        <v>232</v>
      </c>
      <c r="I5" t="s">
        <v>5</v>
      </c>
      <c r="J5" t="s">
        <v>278</v>
      </c>
      <c r="K5" t="s">
        <v>720</v>
      </c>
      <c r="L5">
        <v>5</v>
      </c>
      <c r="M5">
        <v>90.125</v>
      </c>
      <c r="N5">
        <v>52.564799999999998</v>
      </c>
      <c r="O5">
        <v>30.815999999999999</v>
      </c>
      <c r="P5">
        <v>14.6914</v>
      </c>
      <c r="Q5">
        <v>8.0350000000000001</v>
      </c>
      <c r="R5">
        <v>4.0029000000000003</v>
      </c>
      <c r="S5">
        <v>2.4742000000000002</v>
      </c>
      <c r="T5">
        <v>3.0649999999999999</v>
      </c>
      <c r="U5">
        <v>1.4373</v>
      </c>
      <c r="V5">
        <v>1.0149999999999999</v>
      </c>
      <c r="W5">
        <v>20.176400000000001</v>
      </c>
      <c r="X5" t="s">
        <v>269</v>
      </c>
      <c r="Y5">
        <v>2.1694</v>
      </c>
      <c r="Z5" t="s">
        <v>729</v>
      </c>
      <c r="AA5">
        <v>1.0403</v>
      </c>
      <c r="AB5" t="s">
        <v>730</v>
      </c>
      <c r="AC5">
        <v>1.5013000000000001</v>
      </c>
      <c r="AD5">
        <v>23.575299999999999</v>
      </c>
      <c r="AE5">
        <v>256.6893</v>
      </c>
      <c r="AF5">
        <v>3.5</v>
      </c>
      <c r="AG5">
        <v>75</v>
      </c>
    </row>
    <row r="6" spans="1:33">
      <c r="A6" t="s">
        <v>731</v>
      </c>
      <c r="B6" s="1">
        <v>0.62847222222222221</v>
      </c>
      <c r="C6" t="s">
        <v>156</v>
      </c>
      <c r="D6" t="s">
        <v>719</v>
      </c>
      <c r="E6" t="s">
        <v>335</v>
      </c>
      <c r="F6">
        <v>6728</v>
      </c>
      <c r="G6" t="s">
        <v>231</v>
      </c>
      <c r="H6" t="s">
        <v>232</v>
      </c>
      <c r="I6" t="s">
        <v>5</v>
      </c>
      <c r="J6" t="s">
        <v>278</v>
      </c>
      <c r="K6" t="s">
        <v>720</v>
      </c>
      <c r="L6">
        <v>3</v>
      </c>
      <c r="M6">
        <v>92.4</v>
      </c>
      <c r="N6">
        <v>50.32</v>
      </c>
      <c r="O6">
        <v>33.174199999999999</v>
      </c>
      <c r="P6">
        <v>14.4918</v>
      </c>
      <c r="Q6">
        <v>4.8503999999999996</v>
      </c>
      <c r="R6">
        <v>8.0137999999999998</v>
      </c>
      <c r="S6">
        <v>3.9958999999999998</v>
      </c>
      <c r="T6">
        <v>2.1524999999999999</v>
      </c>
      <c r="U6">
        <v>1.3873</v>
      </c>
      <c r="V6">
        <v>1.5094000000000001</v>
      </c>
      <c r="W6">
        <v>20.151399999999999</v>
      </c>
      <c r="X6" t="s">
        <v>316</v>
      </c>
      <c r="Y6">
        <v>1.6576</v>
      </c>
      <c r="Z6" t="s">
        <v>317</v>
      </c>
      <c r="AA6">
        <v>1.851</v>
      </c>
      <c r="AB6" t="s">
        <v>551</v>
      </c>
      <c r="AC6">
        <v>2.3064</v>
      </c>
      <c r="AD6">
        <v>15.5997</v>
      </c>
      <c r="AE6">
        <v>253.8613</v>
      </c>
      <c r="AF6">
        <v>5</v>
      </c>
      <c r="AG6">
        <v>78</v>
      </c>
    </row>
    <row r="7" spans="1:33">
      <c r="A7" t="s">
        <v>732</v>
      </c>
      <c r="B7" s="1">
        <v>0.62847222222222221</v>
      </c>
      <c r="C7" t="s">
        <v>156</v>
      </c>
      <c r="D7" t="s">
        <v>719</v>
      </c>
      <c r="E7" t="s">
        <v>335</v>
      </c>
      <c r="F7">
        <v>6728</v>
      </c>
      <c r="G7" t="s">
        <v>231</v>
      </c>
      <c r="H7" t="s">
        <v>232</v>
      </c>
      <c r="I7" t="s">
        <v>5</v>
      </c>
      <c r="J7" t="s">
        <v>278</v>
      </c>
      <c r="K7" t="s">
        <v>720</v>
      </c>
      <c r="L7">
        <v>5</v>
      </c>
      <c r="M7">
        <v>58.365499999999997</v>
      </c>
      <c r="N7">
        <v>79.287999999999997</v>
      </c>
      <c r="O7">
        <v>26.655999999999999</v>
      </c>
      <c r="P7">
        <v>9.0731999999999999</v>
      </c>
      <c r="Q7">
        <v>4.9661999999999997</v>
      </c>
      <c r="R7">
        <v>9.9452999999999996</v>
      </c>
      <c r="S7">
        <v>3.8334999999999999</v>
      </c>
      <c r="T7">
        <v>3.1385999999999998</v>
      </c>
      <c r="U7">
        <v>2.1960000000000002</v>
      </c>
      <c r="V7">
        <v>1.9350000000000001</v>
      </c>
      <c r="W7">
        <v>20.675000000000001</v>
      </c>
      <c r="X7" t="s">
        <v>298</v>
      </c>
      <c r="Y7">
        <v>1.8779999999999999</v>
      </c>
      <c r="Z7" t="s">
        <v>296</v>
      </c>
      <c r="AA7">
        <v>1.5189999999999999</v>
      </c>
      <c r="AB7" t="s">
        <v>733</v>
      </c>
      <c r="AC7">
        <v>1.1482000000000001</v>
      </c>
      <c r="AD7">
        <v>15.9777</v>
      </c>
      <c r="AE7">
        <v>240.59520000000001</v>
      </c>
      <c r="AF7">
        <v>14</v>
      </c>
      <c r="AG7">
        <v>80</v>
      </c>
    </row>
    <row r="8" spans="1:33">
      <c r="A8" t="s">
        <v>734</v>
      </c>
      <c r="B8" s="1">
        <v>0.62847222222222221</v>
      </c>
      <c r="C8" t="s">
        <v>156</v>
      </c>
      <c r="D8" t="s">
        <v>719</v>
      </c>
      <c r="E8" t="s">
        <v>335</v>
      </c>
      <c r="F8">
        <v>6728</v>
      </c>
      <c r="G8" t="s">
        <v>231</v>
      </c>
      <c r="H8" t="s">
        <v>232</v>
      </c>
      <c r="I8" t="s">
        <v>5</v>
      </c>
      <c r="J8" t="s">
        <v>278</v>
      </c>
      <c r="K8" t="s">
        <v>720</v>
      </c>
      <c r="L8">
        <v>7</v>
      </c>
      <c r="M8">
        <v>69.42</v>
      </c>
      <c r="N8">
        <v>49.552</v>
      </c>
      <c r="O8">
        <v>47.2</v>
      </c>
      <c r="P8">
        <v>10.338900000000001</v>
      </c>
      <c r="Q8">
        <v>7.1134000000000004</v>
      </c>
      <c r="R8">
        <v>5.8090000000000002</v>
      </c>
      <c r="S8">
        <v>5.6258999999999997</v>
      </c>
      <c r="T8">
        <v>3.4293999999999998</v>
      </c>
      <c r="U8">
        <v>1.7378</v>
      </c>
      <c r="V8">
        <v>2.7139000000000002</v>
      </c>
      <c r="W8">
        <v>14.993600000000001</v>
      </c>
      <c r="X8" t="s">
        <v>646</v>
      </c>
      <c r="Y8">
        <v>2.9016000000000002</v>
      </c>
      <c r="Z8" t="s">
        <v>243</v>
      </c>
      <c r="AA8">
        <v>1.5840000000000001</v>
      </c>
      <c r="AB8" t="s">
        <v>282</v>
      </c>
      <c r="AC8">
        <v>1.6639999999999999</v>
      </c>
      <c r="AD8">
        <v>12.1083</v>
      </c>
      <c r="AE8">
        <v>236.1917</v>
      </c>
      <c r="AF8">
        <v>12</v>
      </c>
      <c r="AG8">
        <v>84</v>
      </c>
    </row>
    <row r="9" spans="1:33">
      <c r="A9" t="s">
        <v>735</v>
      </c>
      <c r="B9" s="1">
        <v>0.62847222222222221</v>
      </c>
      <c r="C9" t="s">
        <v>156</v>
      </c>
      <c r="D9" t="s">
        <v>719</v>
      </c>
      <c r="E9" t="s">
        <v>335</v>
      </c>
      <c r="F9">
        <v>6728</v>
      </c>
      <c r="G9" t="s">
        <v>231</v>
      </c>
      <c r="H9" t="s">
        <v>232</v>
      </c>
      <c r="I9" t="s">
        <v>5</v>
      </c>
      <c r="J9" t="s">
        <v>278</v>
      </c>
      <c r="K9" t="s">
        <v>720</v>
      </c>
      <c r="L9">
        <v>6</v>
      </c>
      <c r="M9">
        <v>79.02</v>
      </c>
      <c r="N9">
        <v>41.934800000000003</v>
      </c>
      <c r="O9">
        <v>24.310400000000001</v>
      </c>
      <c r="P9">
        <v>7.5772000000000004</v>
      </c>
      <c r="Q9">
        <v>5.6148999999999996</v>
      </c>
      <c r="R9">
        <v>4.5902000000000003</v>
      </c>
      <c r="S9">
        <v>3.3228</v>
      </c>
      <c r="T9">
        <v>3.0939999999999999</v>
      </c>
      <c r="U9">
        <v>2.0297999999999998</v>
      </c>
      <c r="V9">
        <v>1.1953</v>
      </c>
      <c r="W9">
        <v>19.614999999999998</v>
      </c>
      <c r="X9" t="s">
        <v>451</v>
      </c>
      <c r="Y9">
        <v>1.9976</v>
      </c>
      <c r="Z9" t="s">
        <v>736</v>
      </c>
      <c r="AA9">
        <v>0.94789999999999996</v>
      </c>
      <c r="AB9" t="s">
        <v>239</v>
      </c>
      <c r="AC9">
        <v>1.4051</v>
      </c>
      <c r="AD9">
        <v>22.197900000000001</v>
      </c>
      <c r="AE9">
        <v>218.85290000000001</v>
      </c>
      <c r="AF9">
        <v>7</v>
      </c>
      <c r="AG9">
        <v>70</v>
      </c>
    </row>
    <row r="10" spans="1:33">
      <c r="A10" t="s">
        <v>737</v>
      </c>
      <c r="B10" s="1">
        <v>0.62847222222222221</v>
      </c>
      <c r="C10" t="s">
        <v>156</v>
      </c>
      <c r="D10" t="s">
        <v>719</v>
      </c>
      <c r="E10" t="s">
        <v>335</v>
      </c>
      <c r="F10">
        <v>6728</v>
      </c>
      <c r="G10" t="s">
        <v>231</v>
      </c>
      <c r="H10" t="s">
        <v>232</v>
      </c>
      <c r="I10" t="s">
        <v>5</v>
      </c>
      <c r="J10" t="s">
        <v>278</v>
      </c>
      <c r="K10" t="s">
        <v>720</v>
      </c>
      <c r="L10">
        <v>4</v>
      </c>
      <c r="M10">
        <v>50.786000000000001</v>
      </c>
      <c r="N10">
        <v>39.729999999999997</v>
      </c>
      <c r="O10">
        <v>30.729600000000001</v>
      </c>
      <c r="P10">
        <v>11.6691</v>
      </c>
      <c r="Q10">
        <v>9.8012999999999995</v>
      </c>
      <c r="R10">
        <v>5.5042</v>
      </c>
      <c r="S10">
        <v>3.2757000000000001</v>
      </c>
      <c r="T10">
        <v>1.4544999999999999</v>
      </c>
      <c r="U10">
        <v>1.7384999999999999</v>
      </c>
      <c r="V10">
        <v>1.8187</v>
      </c>
      <c r="W10">
        <v>15.631399999999999</v>
      </c>
      <c r="X10" t="s">
        <v>324</v>
      </c>
      <c r="Y10">
        <v>0.5091</v>
      </c>
      <c r="Z10" t="s">
        <v>555</v>
      </c>
      <c r="AA10">
        <v>2.3771</v>
      </c>
      <c r="AB10" t="s">
        <v>738</v>
      </c>
      <c r="AC10">
        <v>1.8906000000000001</v>
      </c>
      <c r="AD10">
        <v>38.980899999999998</v>
      </c>
      <c r="AE10">
        <v>215.89660000000001</v>
      </c>
      <c r="AF10">
        <v>14</v>
      </c>
      <c r="AG10">
        <v>78</v>
      </c>
    </row>
    <row r="11" spans="1:33">
      <c r="A11" t="s">
        <v>739</v>
      </c>
      <c r="B11" s="1">
        <v>0.62847222222222221</v>
      </c>
      <c r="C11" t="s">
        <v>156</v>
      </c>
      <c r="D11" t="s">
        <v>719</v>
      </c>
      <c r="E11" t="s">
        <v>335</v>
      </c>
      <c r="F11">
        <v>6728</v>
      </c>
      <c r="G11" t="s">
        <v>231</v>
      </c>
      <c r="H11" t="s">
        <v>232</v>
      </c>
      <c r="I11" t="s">
        <v>5</v>
      </c>
      <c r="J11" t="s">
        <v>278</v>
      </c>
      <c r="K11" t="s">
        <v>720</v>
      </c>
      <c r="L11">
        <v>5</v>
      </c>
      <c r="M11">
        <v>48.1098</v>
      </c>
      <c r="N11">
        <v>54.650300000000001</v>
      </c>
      <c r="O11">
        <v>30.9236</v>
      </c>
      <c r="P11">
        <v>11.679600000000001</v>
      </c>
      <c r="Q11">
        <v>6.0646000000000004</v>
      </c>
      <c r="R11">
        <v>5.6653000000000002</v>
      </c>
      <c r="S11">
        <v>2.7000999999999999</v>
      </c>
      <c r="T11">
        <v>1.3438000000000001</v>
      </c>
      <c r="U11">
        <v>1.7455000000000001</v>
      </c>
      <c r="V11">
        <v>1.0744</v>
      </c>
      <c r="W11">
        <v>14.6557</v>
      </c>
      <c r="X11" t="s">
        <v>257</v>
      </c>
      <c r="Y11">
        <v>2.2075</v>
      </c>
      <c r="Z11" t="s">
        <v>258</v>
      </c>
      <c r="AA11">
        <v>1.9191</v>
      </c>
      <c r="AB11" t="s">
        <v>740</v>
      </c>
      <c r="AC11">
        <v>1.3580000000000001</v>
      </c>
      <c r="AD11">
        <v>29.8431</v>
      </c>
      <c r="AE11">
        <v>213.94030000000001</v>
      </c>
      <c r="AF11">
        <v>16</v>
      </c>
      <c r="AG11">
        <v>72</v>
      </c>
    </row>
    <row r="12" spans="1:33">
      <c r="A12" t="s">
        <v>741</v>
      </c>
      <c r="B12" s="1">
        <v>0.62847222222222221</v>
      </c>
      <c r="C12" t="s">
        <v>156</v>
      </c>
      <c r="D12" t="s">
        <v>719</v>
      </c>
      <c r="E12" t="s">
        <v>335</v>
      </c>
      <c r="F12">
        <v>6728</v>
      </c>
      <c r="G12" t="s">
        <v>231</v>
      </c>
      <c r="H12" t="s">
        <v>232</v>
      </c>
      <c r="I12" t="s">
        <v>5</v>
      </c>
      <c r="J12" t="s">
        <v>278</v>
      </c>
      <c r="K12" t="s">
        <v>720</v>
      </c>
      <c r="L12">
        <v>8</v>
      </c>
      <c r="M12">
        <v>70.724999999999994</v>
      </c>
      <c r="N12">
        <v>47.252000000000002</v>
      </c>
      <c r="O12">
        <v>22.821999999999999</v>
      </c>
      <c r="P12">
        <v>7.3497000000000003</v>
      </c>
      <c r="Q12">
        <v>8.4780999999999995</v>
      </c>
      <c r="R12">
        <v>4.5858999999999996</v>
      </c>
      <c r="S12">
        <v>4.6356000000000002</v>
      </c>
      <c r="T12">
        <v>2.4321000000000002</v>
      </c>
      <c r="U12">
        <v>1.9696</v>
      </c>
      <c r="V12">
        <v>2.1791999999999998</v>
      </c>
      <c r="W12">
        <v>19.766400000000001</v>
      </c>
      <c r="X12" t="s">
        <v>662</v>
      </c>
      <c r="Y12">
        <v>0.1792</v>
      </c>
      <c r="Z12" t="s">
        <v>742</v>
      </c>
      <c r="AA12">
        <v>0.91920000000000002</v>
      </c>
      <c r="AB12" t="s">
        <v>743</v>
      </c>
      <c r="AC12">
        <v>1.7642</v>
      </c>
      <c r="AD12">
        <v>16.212900000000001</v>
      </c>
      <c r="AE12">
        <v>211.27119999999999</v>
      </c>
      <c r="AF12">
        <v>20</v>
      </c>
      <c r="AG12">
        <v>70</v>
      </c>
    </row>
    <row r="13" spans="1:33">
      <c r="A13" t="s">
        <v>744</v>
      </c>
      <c r="B13" s="1">
        <v>0.62847222222222221</v>
      </c>
      <c r="C13" t="s">
        <v>156</v>
      </c>
      <c r="D13" t="s">
        <v>719</v>
      </c>
      <c r="E13" t="s">
        <v>335</v>
      </c>
      <c r="F13">
        <v>6728</v>
      </c>
      <c r="G13" t="s">
        <v>231</v>
      </c>
      <c r="H13" t="s">
        <v>232</v>
      </c>
      <c r="I13" t="s">
        <v>5</v>
      </c>
      <c r="J13" t="s">
        <v>278</v>
      </c>
      <c r="K13" t="s">
        <v>720</v>
      </c>
      <c r="L13">
        <v>3</v>
      </c>
      <c r="M13">
        <v>50.924999999999997</v>
      </c>
      <c r="N13">
        <v>46.392800000000001</v>
      </c>
      <c r="O13">
        <v>22.2973</v>
      </c>
      <c r="P13">
        <v>7.8640999999999996</v>
      </c>
      <c r="Q13">
        <v>8.7759</v>
      </c>
      <c r="R13">
        <v>7.6470000000000002</v>
      </c>
      <c r="S13">
        <v>3.3824999999999998</v>
      </c>
      <c r="T13">
        <v>3.7006000000000001</v>
      </c>
      <c r="U13">
        <v>1.9117</v>
      </c>
      <c r="V13">
        <v>2.7181999999999999</v>
      </c>
      <c r="W13">
        <v>18.845700000000001</v>
      </c>
      <c r="X13" t="s">
        <v>237</v>
      </c>
      <c r="Y13">
        <v>2.4613</v>
      </c>
      <c r="Z13" t="s">
        <v>262</v>
      </c>
      <c r="AA13">
        <v>2.0072000000000001</v>
      </c>
      <c r="AB13" t="s">
        <v>330</v>
      </c>
      <c r="AC13">
        <v>1.5149999999999999</v>
      </c>
      <c r="AD13">
        <v>24.604900000000001</v>
      </c>
      <c r="AE13">
        <v>205.04910000000001</v>
      </c>
      <c r="AF13">
        <v>25</v>
      </c>
      <c r="AG13">
        <v>79</v>
      </c>
    </row>
    <row r="51" spans="1:33" hidden="1" outlineLevel="1">
      <c r="A51" t="str">
        <f>C2</f>
        <v>Catterick</v>
      </c>
      <c r="B51">
        <f>B2</f>
        <v>0.62847222222222221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Buccaneers Vault (IRE)</v>
      </c>
      <c r="L52" t="str">
        <f t="shared" si="0"/>
        <v>Bossipop</v>
      </c>
      <c r="M52" t="str">
        <f t="shared" si="0"/>
        <v>Highland Acclaim (IRE)</v>
      </c>
      <c r="N52" t="str">
        <f t="shared" ref="N52:N91" si="1">INDEX($A$2:$A$20,(MATCH(LARGE(W$2:W$20,$J52),W$2:W$20,0)))</f>
        <v>Bossipop</v>
      </c>
      <c r="O52" t="str">
        <f t="shared" ref="O52:O91" si="2">INDEX($A$2:$A$20,(MATCH(LARGE(AA$2:AA$20,$J52),AA$2:AA$20,0)))</f>
        <v>Guardia Svizzera (IRE)</v>
      </c>
      <c r="P52" t="str">
        <f t="shared" ref="P52:P91" si="3">INDEX($A$2:$A$20,(MATCH(LARGE(Y$2:Y$20,$J52),Y$2:Y$20,0)))</f>
        <v>Highland Acclaim (IRE)</v>
      </c>
      <c r="Q52" t="str">
        <f t="shared" ref="Q52:Q91" si="4">INDEX($A$2:$A$20,(MATCH(LARGE(Y$2:Y$20,$J52),Y$2:Y$20,0)))</f>
        <v>Highland Acclaim (IRE)</v>
      </c>
      <c r="R52" t="str">
        <f t="shared" ref="R52:R91" si="5">INDEX($A$2:$A$20,(MATCH(LARGE(AD$2:AD$20,$J52),AD$2:AD$20,0)))</f>
        <v>Guardia Svizzera (IRE)</v>
      </c>
      <c r="S52" t="str">
        <f t="shared" ref="S52:S80" si="6">A2</f>
        <v>Yes You (IRE)</v>
      </c>
      <c r="V52">
        <f t="shared" ref="V52:V80" si="7">SUM(Y52:AF52)</f>
        <v>73</v>
      </c>
      <c r="W52">
        <f t="shared" ref="W52:W80" si="8">V52-AG2</f>
        <v>-9</v>
      </c>
      <c r="X52">
        <f t="shared" ref="X52:X60" si="9">IF(ISNA(W52),"",W52)</f>
        <v>-9</v>
      </c>
      <c r="Y52">
        <f t="shared" ref="Y52:AA80" si="10">(($H$63+1)-(RANK(M2,M$2:M$30)))</f>
        <v>7</v>
      </c>
      <c r="Z52">
        <f t="shared" si="10"/>
        <v>10</v>
      </c>
      <c r="AA52">
        <f t="shared" si="10"/>
        <v>10</v>
      </c>
      <c r="AB52">
        <f t="shared" ref="AB52:AB80" si="11">(($H$63+1)-(RANK(W2,W$2:W$30)))</f>
        <v>7</v>
      </c>
      <c r="AC52">
        <f t="shared" ref="AC52:AC80" si="12">(($H$63+1)-(RANK(Y2,Y$2:Y$30)))</f>
        <v>6</v>
      </c>
      <c r="AD52">
        <f t="shared" ref="AD52:AD80" si="13">(($H$63+1)-(RANK(AA2,AA$2:AA$30)))</f>
        <v>11</v>
      </c>
      <c r="AE52">
        <f t="shared" ref="AE52:AF80" si="14">(($H$63+1)-(RANK(AC2,AC$2:AC$30)))</f>
        <v>11</v>
      </c>
      <c r="AF52">
        <f t="shared" si="14"/>
        <v>11</v>
      </c>
      <c r="AG52" t="str">
        <f>INDEX(S52:S92, MATCH(LARGE(X52:X92, 1),X52:X92, 0))</f>
        <v>Yes You (IRE)</v>
      </c>
    </row>
    <row r="53" spans="1:33" hidden="1" outlineLevel="1">
      <c r="A53" t="s">
        <v>43</v>
      </c>
      <c r="B53" t="str">
        <f>A2</f>
        <v>Yes You (IRE)</v>
      </c>
      <c r="C53">
        <f>AE2</f>
        <v>275.35860000000002</v>
      </c>
      <c r="D53">
        <f>AG2</f>
        <v>82</v>
      </c>
      <c r="E53">
        <f>C53-D53</f>
        <v>193.35860000000002</v>
      </c>
      <c r="F53">
        <f>SUMIF(B53:B61, B53, G53:G61)</f>
        <v>1.3180630639464437E-2</v>
      </c>
      <c r="G53">
        <f>(1/C53)*(C53-C54)</f>
        <v>1.3180630639464437E-2</v>
      </c>
      <c r="H53">
        <f>AF2</f>
        <v>12</v>
      </c>
      <c r="J53">
        <v>2</v>
      </c>
      <c r="K53" t="str">
        <f t="shared" si="0"/>
        <v>Russian Realm</v>
      </c>
      <c r="L53" t="str">
        <f t="shared" si="0"/>
        <v>Russian Realm</v>
      </c>
      <c r="M53" t="str">
        <f t="shared" si="0"/>
        <v>Airglow (IRE)</v>
      </c>
      <c r="N53" t="str">
        <f t="shared" si="1"/>
        <v>Van Gerwen</v>
      </c>
      <c r="O53" t="str">
        <f t="shared" si="2"/>
        <v>Yes You (IRE)</v>
      </c>
      <c r="P53" t="str">
        <f t="shared" si="3"/>
        <v>Buccaneers Vault (IRE)</v>
      </c>
      <c r="Q53" t="str">
        <f t="shared" si="4"/>
        <v>Buccaneers Vault (IRE)</v>
      </c>
      <c r="R53" t="str">
        <f t="shared" si="5"/>
        <v>Yes You (IRE)</v>
      </c>
      <c r="S53" t="str">
        <f t="shared" si="6"/>
        <v>Russian Realm</v>
      </c>
      <c r="V53">
        <f t="shared" si="7"/>
        <v>48</v>
      </c>
      <c r="W53">
        <f t="shared" si="8"/>
        <v>-31</v>
      </c>
      <c r="X53">
        <f t="shared" si="9"/>
        <v>-31</v>
      </c>
      <c r="Y53">
        <f t="shared" si="10"/>
        <v>11</v>
      </c>
      <c r="Z53">
        <f t="shared" si="10"/>
        <v>11</v>
      </c>
      <c r="AA53">
        <f t="shared" si="10"/>
        <v>6</v>
      </c>
      <c r="AB53">
        <f t="shared" si="11"/>
        <v>4</v>
      </c>
      <c r="AC53">
        <f t="shared" si="12"/>
        <v>3</v>
      </c>
      <c r="AD53">
        <f t="shared" si="13"/>
        <v>4</v>
      </c>
      <c r="AE53">
        <f t="shared" si="14"/>
        <v>6</v>
      </c>
      <c r="AF53">
        <f t="shared" si="14"/>
        <v>3</v>
      </c>
    </row>
    <row r="54" spans="1:33" hidden="1" outlineLevel="1">
      <c r="A54" t="s">
        <v>44</v>
      </c>
      <c r="B54" t="str">
        <f>A3</f>
        <v>Russian Realm</v>
      </c>
      <c r="C54">
        <f>AE3</f>
        <v>271.72919999999999</v>
      </c>
      <c r="D54">
        <f>AG3</f>
        <v>79</v>
      </c>
      <c r="E54">
        <f t="shared" ref="E54:E55" si="15">C54-D54</f>
        <v>192.72919999999999</v>
      </c>
      <c r="F54">
        <f ca="1">SUMIF(B53:B64, B54, G53:G61)</f>
        <v>0</v>
      </c>
      <c r="H54">
        <f>AF3</f>
        <v>6</v>
      </c>
      <c r="J54">
        <v>3</v>
      </c>
      <c r="K54" t="str">
        <f t="shared" si="0"/>
        <v>Airglow (IRE)</v>
      </c>
      <c r="L54" t="str">
        <f t="shared" si="0"/>
        <v>Yes You (IRE)</v>
      </c>
      <c r="M54" t="str">
        <f t="shared" si="0"/>
        <v>Yes You (IRE)</v>
      </c>
      <c r="N54" t="str">
        <f t="shared" si="1"/>
        <v>Airglow (IRE)</v>
      </c>
      <c r="O54" t="str">
        <f t="shared" si="2"/>
        <v>Requinto Dawn (IRE)</v>
      </c>
      <c r="P54" t="str">
        <f t="shared" si="3"/>
        <v>Requinto Dawn (IRE)</v>
      </c>
      <c r="Q54" t="str">
        <f t="shared" si="4"/>
        <v>Requinto Dawn (IRE)</v>
      </c>
      <c r="R54" t="str">
        <f t="shared" si="5"/>
        <v>Indian Pursuit (IRE)</v>
      </c>
      <c r="S54" t="str">
        <f t="shared" si="6"/>
        <v>Buccaneers Vault (IRE)</v>
      </c>
      <c r="V54">
        <f t="shared" si="7"/>
        <v>46</v>
      </c>
      <c r="W54">
        <f t="shared" si="8"/>
        <v>-37</v>
      </c>
      <c r="X54">
        <f t="shared" si="9"/>
        <v>-37</v>
      </c>
      <c r="Y54">
        <f t="shared" si="10"/>
        <v>12</v>
      </c>
      <c r="Z54">
        <f t="shared" si="10"/>
        <v>9</v>
      </c>
      <c r="AA54">
        <f t="shared" si="10"/>
        <v>4</v>
      </c>
      <c r="AB54">
        <f t="shared" si="11"/>
        <v>1</v>
      </c>
      <c r="AC54">
        <f t="shared" si="12"/>
        <v>11</v>
      </c>
      <c r="AD54">
        <f t="shared" si="13"/>
        <v>7</v>
      </c>
      <c r="AE54">
        <f t="shared" si="14"/>
        <v>1</v>
      </c>
      <c r="AF54">
        <f t="shared" si="14"/>
        <v>1</v>
      </c>
    </row>
    <row r="55" spans="1:33" hidden="1" outlineLevel="1">
      <c r="A55" t="s">
        <v>45</v>
      </c>
      <c r="B55" t="str">
        <f>A4</f>
        <v>Buccaneers Vault (IRE)</v>
      </c>
      <c r="C55">
        <f>AE4</f>
        <v>270.27519999999998</v>
      </c>
      <c r="D55">
        <f>AG4</f>
        <v>83</v>
      </c>
      <c r="E55">
        <f t="shared" si="15"/>
        <v>187.27519999999998</v>
      </c>
      <c r="F55">
        <f ca="1">SUMIF(B53:B64, B55, G53:G61)</f>
        <v>0.10420475319926879</v>
      </c>
      <c r="H55">
        <f>AF4</f>
        <v>5</v>
      </c>
      <c r="J55">
        <v>4</v>
      </c>
      <c r="K55" t="str">
        <f t="shared" si="0"/>
        <v>Van Gerwen</v>
      </c>
      <c r="L55" t="str">
        <f t="shared" si="0"/>
        <v>Buccaneers Vault (IRE)</v>
      </c>
      <c r="M55" t="str">
        <f t="shared" si="0"/>
        <v>Indian Pursuit (IRE)</v>
      </c>
      <c r="N55" t="str">
        <f t="shared" si="1"/>
        <v>Lucky Beggar (IRE)</v>
      </c>
      <c r="O55" t="str">
        <f t="shared" si="2"/>
        <v>Indian Pursuit (IRE)</v>
      </c>
      <c r="P55" t="str">
        <f t="shared" si="3"/>
        <v>Indian Pursuit (IRE)</v>
      </c>
      <c r="Q55" t="str">
        <f t="shared" si="4"/>
        <v>Indian Pursuit (IRE)</v>
      </c>
      <c r="R55" t="str">
        <f t="shared" si="5"/>
        <v>Requinto Dawn (IRE)</v>
      </c>
      <c r="S55" t="str">
        <f t="shared" si="6"/>
        <v>Van Gerwen</v>
      </c>
      <c r="V55">
        <f t="shared" si="7"/>
        <v>59</v>
      </c>
      <c r="W55">
        <f t="shared" si="8"/>
        <v>-16</v>
      </c>
      <c r="X55">
        <f t="shared" si="9"/>
        <v>-16</v>
      </c>
      <c r="Y55">
        <f t="shared" si="10"/>
        <v>9</v>
      </c>
      <c r="Z55">
        <f t="shared" si="10"/>
        <v>7</v>
      </c>
      <c r="AA55">
        <f t="shared" si="10"/>
        <v>8</v>
      </c>
      <c r="AB55">
        <f t="shared" si="11"/>
        <v>11</v>
      </c>
      <c r="AC55">
        <f t="shared" si="12"/>
        <v>8</v>
      </c>
      <c r="AD55">
        <f t="shared" si="13"/>
        <v>3</v>
      </c>
      <c r="AE55">
        <f t="shared" si="14"/>
        <v>5</v>
      </c>
      <c r="AF55">
        <f t="shared" si="14"/>
        <v>8</v>
      </c>
    </row>
    <row r="56" spans="1:33" hidden="1" outlineLevel="1">
      <c r="A56" t="s">
        <v>46</v>
      </c>
      <c r="B56" t="str">
        <f>INDEX(A$2:A$20,MATCH(C56,M$2:M$20,0))</f>
        <v>Buccaneers Vault (IRE)</v>
      </c>
      <c r="C56">
        <f>LARGE(M$2:M$20, D56)</f>
        <v>109.4</v>
      </c>
      <c r="D56">
        <v>1</v>
      </c>
      <c r="E56">
        <f>LARGE(M$2:M$20, F56)</f>
        <v>98</v>
      </c>
      <c r="F56">
        <v>2</v>
      </c>
      <c r="G56">
        <f t="shared" ref="G56:G61" si="16">IF(C56&gt;0, (1/C56)*(C56-E56), 0.1)</f>
        <v>0.10420475319926879</v>
      </c>
      <c r="H56">
        <f t="shared" ref="H56:H61" si="17">INDEX(AF$2:AF$20,MATCH(B56,A$2:A$20,0))</f>
        <v>5</v>
      </c>
      <c r="J56">
        <v>5</v>
      </c>
      <c r="K56" t="str">
        <f t="shared" si="0"/>
        <v>Handsome Dude</v>
      </c>
      <c r="L56" t="str">
        <f t="shared" si="0"/>
        <v>Indian Pursuit (IRE)</v>
      </c>
      <c r="M56" t="str">
        <f t="shared" si="0"/>
        <v>Van Gerwen</v>
      </c>
      <c r="N56" t="str">
        <f t="shared" si="1"/>
        <v>Handsome Dude</v>
      </c>
      <c r="O56" t="str">
        <f t="shared" si="2"/>
        <v>Airglow (IRE)</v>
      </c>
      <c r="P56" t="str">
        <f t="shared" si="3"/>
        <v>Van Gerwen</v>
      </c>
      <c r="Q56" t="str">
        <f t="shared" si="4"/>
        <v>Van Gerwen</v>
      </c>
      <c r="R56" t="str">
        <f t="shared" si="5"/>
        <v>Van Gerwen</v>
      </c>
      <c r="S56" t="str">
        <f t="shared" si="6"/>
        <v>Airglow (IRE)</v>
      </c>
      <c r="V56">
        <f t="shared" si="7"/>
        <v>65</v>
      </c>
      <c r="W56">
        <f t="shared" si="8"/>
        <v>-13</v>
      </c>
      <c r="X56">
        <f t="shared" si="9"/>
        <v>-13</v>
      </c>
      <c r="Y56">
        <f t="shared" si="10"/>
        <v>10</v>
      </c>
      <c r="Z56">
        <f t="shared" si="10"/>
        <v>6</v>
      </c>
      <c r="AA56">
        <f t="shared" si="10"/>
        <v>11</v>
      </c>
      <c r="AB56">
        <f t="shared" si="11"/>
        <v>10</v>
      </c>
      <c r="AC56">
        <f t="shared" si="12"/>
        <v>4</v>
      </c>
      <c r="AD56">
        <f t="shared" si="13"/>
        <v>8</v>
      </c>
      <c r="AE56">
        <f t="shared" si="14"/>
        <v>12</v>
      </c>
      <c r="AF56">
        <f t="shared" si="14"/>
        <v>4</v>
      </c>
    </row>
    <row r="57" spans="1:33" hidden="1" outlineLevel="1">
      <c r="A57" t="s">
        <v>25</v>
      </c>
      <c r="B57" t="str">
        <f>INDEX(A$2:A$20,MATCH(C57,W$2:W$20,0))</f>
        <v>Bossipop</v>
      </c>
      <c r="C57">
        <f>LARGE(W$2:W$20, D57)</f>
        <v>20.675000000000001</v>
      </c>
      <c r="D57">
        <v>1</v>
      </c>
      <c r="E57">
        <f>LARGE(W$2:W$20, F57)</f>
        <v>20.176400000000001</v>
      </c>
      <c r="F57">
        <v>2</v>
      </c>
      <c r="G57">
        <f t="shared" si="16"/>
        <v>2.4116082224909297E-2</v>
      </c>
      <c r="H57">
        <f t="shared" si="17"/>
        <v>14</v>
      </c>
      <c r="J57">
        <v>6</v>
      </c>
      <c r="K57" t="str">
        <f t="shared" si="0"/>
        <v>Yes You (IRE)</v>
      </c>
      <c r="L57" t="str">
        <f t="shared" si="0"/>
        <v>Van Gerwen</v>
      </c>
      <c r="M57" t="str">
        <f t="shared" si="0"/>
        <v>Guardia Svizzera (IRE)</v>
      </c>
      <c r="N57" t="str">
        <f t="shared" si="1"/>
        <v>Yes You (IRE)</v>
      </c>
      <c r="O57" t="str">
        <f t="shared" si="2"/>
        <v>Buccaneers Vault (IRE)</v>
      </c>
      <c r="P57" t="str">
        <f t="shared" si="3"/>
        <v>Handsome Dude</v>
      </c>
      <c r="Q57" t="str">
        <f t="shared" si="4"/>
        <v>Handsome Dude</v>
      </c>
      <c r="R57" t="str">
        <f t="shared" si="5"/>
        <v>Handsome Dude</v>
      </c>
      <c r="S57" t="str">
        <f t="shared" si="6"/>
        <v>Bossipop</v>
      </c>
      <c r="V57">
        <f t="shared" si="7"/>
        <v>50</v>
      </c>
      <c r="W57">
        <f t="shared" si="8"/>
        <v>-30</v>
      </c>
      <c r="X57">
        <f t="shared" si="9"/>
        <v>-30</v>
      </c>
      <c r="Y57">
        <f t="shared" si="10"/>
        <v>4</v>
      </c>
      <c r="Z57">
        <f t="shared" si="10"/>
        <v>12</v>
      </c>
      <c r="AA57">
        <f t="shared" si="10"/>
        <v>5</v>
      </c>
      <c r="AB57">
        <f t="shared" si="11"/>
        <v>12</v>
      </c>
      <c r="AC57">
        <f t="shared" si="12"/>
        <v>5</v>
      </c>
      <c r="AD57">
        <f t="shared" si="13"/>
        <v>5</v>
      </c>
      <c r="AE57">
        <f t="shared" si="14"/>
        <v>2</v>
      </c>
      <c r="AF57">
        <f t="shared" si="14"/>
        <v>5</v>
      </c>
    </row>
    <row r="58" spans="1:33" hidden="1" outlineLevel="1">
      <c r="A58" t="s">
        <v>28</v>
      </c>
      <c r="B58" t="str">
        <f>INDEX(A$2:A$20,MATCH(C58,AA$2:AA$20,0))</f>
        <v>Guardia Svizzera (IRE)</v>
      </c>
      <c r="C58">
        <f>LARGE(AA$2:AA$20, D58)</f>
        <v>2.3771</v>
      </c>
      <c r="D58">
        <v>1</v>
      </c>
      <c r="E58">
        <f>LARGE(AA$2:AA$20, F58)</f>
        <v>2.2153</v>
      </c>
      <c r="F58">
        <v>2</v>
      </c>
      <c r="G58">
        <f t="shared" si="16"/>
        <v>6.8066130999957911E-2</v>
      </c>
      <c r="H58">
        <f t="shared" si="17"/>
        <v>14</v>
      </c>
      <c r="J58">
        <v>7</v>
      </c>
      <c r="K58" t="str">
        <f t="shared" si="0"/>
        <v>Lucky Beggar (IRE)</v>
      </c>
      <c r="L58" t="str">
        <f t="shared" si="0"/>
        <v>Airglow (IRE)</v>
      </c>
      <c r="M58" t="str">
        <f t="shared" si="0"/>
        <v>Russian Realm</v>
      </c>
      <c r="N58" t="str">
        <f t="shared" si="1"/>
        <v>Requinto Dawn (IRE)</v>
      </c>
      <c r="O58" t="str">
        <f t="shared" si="2"/>
        <v>Highland Acclaim (IRE)</v>
      </c>
      <c r="P58" t="str">
        <f t="shared" si="3"/>
        <v>Yes You (IRE)</v>
      </c>
      <c r="Q58" t="str">
        <f t="shared" si="4"/>
        <v>Yes You (IRE)</v>
      </c>
      <c r="R58" t="str">
        <f t="shared" si="5"/>
        <v>Lucky Beggar (IRE)</v>
      </c>
      <c r="S58" t="str">
        <f t="shared" si="6"/>
        <v>Highland Acclaim (IRE)</v>
      </c>
      <c r="V58">
        <f t="shared" si="7"/>
        <v>53</v>
      </c>
      <c r="W58">
        <f t="shared" si="8"/>
        <v>-31</v>
      </c>
      <c r="X58">
        <f t="shared" si="9"/>
        <v>-31</v>
      </c>
      <c r="Y58">
        <f t="shared" si="10"/>
        <v>5</v>
      </c>
      <c r="Z58">
        <f t="shared" si="10"/>
        <v>5</v>
      </c>
      <c r="AA58">
        <f t="shared" si="10"/>
        <v>12</v>
      </c>
      <c r="AB58">
        <f t="shared" si="11"/>
        <v>3</v>
      </c>
      <c r="AC58">
        <f t="shared" si="12"/>
        <v>12</v>
      </c>
      <c r="AD58">
        <f t="shared" si="13"/>
        <v>6</v>
      </c>
      <c r="AE58">
        <f t="shared" si="14"/>
        <v>8</v>
      </c>
      <c r="AF58">
        <f t="shared" si="14"/>
        <v>2</v>
      </c>
    </row>
    <row r="59" spans="1:33" hidden="1" outlineLevel="1">
      <c r="A59" t="s">
        <v>30</v>
      </c>
      <c r="B59" t="str">
        <f>INDEX(A$2:A$20,MATCH(C59,AC$2:AC$20,0))</f>
        <v>Airglow (IRE)</v>
      </c>
      <c r="C59">
        <f>LARGE(AC$2:AC$20, D59)</f>
        <v>2.3064</v>
      </c>
      <c r="D59">
        <v>1</v>
      </c>
      <c r="E59">
        <f>LARGE(AC$2:AC$20, F59)</f>
        <v>2.1791</v>
      </c>
      <c r="F59">
        <v>2</v>
      </c>
      <c r="G59">
        <f t="shared" si="16"/>
        <v>5.5194242108914313E-2</v>
      </c>
      <c r="H59">
        <f t="shared" si="17"/>
        <v>5</v>
      </c>
      <c r="J59">
        <v>8</v>
      </c>
      <c r="K59" t="str">
        <f t="shared" si="0"/>
        <v>Highland Acclaim (IRE)</v>
      </c>
      <c r="L59" t="str">
        <f t="shared" si="0"/>
        <v>Highland Acclaim (IRE)</v>
      </c>
      <c r="M59" t="str">
        <f t="shared" si="0"/>
        <v>Bossipop</v>
      </c>
      <c r="N59" t="str">
        <f t="shared" si="1"/>
        <v>Guardia Svizzera (IRE)</v>
      </c>
      <c r="O59" t="str">
        <f t="shared" si="2"/>
        <v>Bossipop</v>
      </c>
      <c r="P59" t="str">
        <f t="shared" si="3"/>
        <v>Bossipop</v>
      </c>
      <c r="Q59" t="str">
        <f t="shared" si="4"/>
        <v>Bossipop</v>
      </c>
      <c r="R59" t="str">
        <f t="shared" si="5"/>
        <v>Bossipop</v>
      </c>
      <c r="S59" t="str">
        <f t="shared" si="6"/>
        <v>Handsome Dude</v>
      </c>
      <c r="V59">
        <f t="shared" si="7"/>
        <v>41</v>
      </c>
      <c r="W59">
        <f t="shared" si="8"/>
        <v>-29</v>
      </c>
      <c r="X59">
        <f t="shared" si="9"/>
        <v>-29</v>
      </c>
      <c r="Y59">
        <f t="shared" si="10"/>
        <v>8</v>
      </c>
      <c r="Z59">
        <f t="shared" si="10"/>
        <v>2</v>
      </c>
      <c r="AA59">
        <f t="shared" si="10"/>
        <v>3</v>
      </c>
      <c r="AB59">
        <f t="shared" si="11"/>
        <v>8</v>
      </c>
      <c r="AC59">
        <f t="shared" si="12"/>
        <v>7</v>
      </c>
      <c r="AD59">
        <f t="shared" si="13"/>
        <v>2</v>
      </c>
      <c r="AE59">
        <f t="shared" si="14"/>
        <v>4</v>
      </c>
      <c r="AF59">
        <f t="shared" si="14"/>
        <v>7</v>
      </c>
    </row>
    <row r="60" spans="1:33" hidden="1" outlineLevel="1">
      <c r="A60" t="s">
        <v>26</v>
      </c>
      <c r="B60" t="str">
        <f>INDEX(A$2:A$20,MATCH(C60,Y$2:Y$20,0))</f>
        <v>Highland Acclaim (IRE)</v>
      </c>
      <c r="C60">
        <f>LARGE(Y$2:Y$20, D60)</f>
        <v>2.9016000000000002</v>
      </c>
      <c r="D60">
        <v>1</v>
      </c>
      <c r="E60">
        <f>LARGE(Y$2:Y$20, F60)</f>
        <v>2.7482000000000002</v>
      </c>
      <c r="F60">
        <v>2</v>
      </c>
      <c r="G60">
        <f t="shared" si="16"/>
        <v>5.2867383512544795E-2</v>
      </c>
      <c r="H60">
        <f t="shared" si="17"/>
        <v>12</v>
      </c>
      <c r="J60">
        <v>9</v>
      </c>
      <c r="K60" t="str">
        <f t="shared" si="0"/>
        <v>Bossipop</v>
      </c>
      <c r="L60" t="str">
        <f t="shared" si="0"/>
        <v>Lucky Beggar (IRE)</v>
      </c>
      <c r="M60" t="str">
        <f t="shared" si="0"/>
        <v>Buccaneers Vault (IRE)</v>
      </c>
      <c r="N60" t="str">
        <f t="shared" si="1"/>
        <v>Russian Realm</v>
      </c>
      <c r="O60" t="str">
        <f t="shared" si="2"/>
        <v>Russian Realm</v>
      </c>
      <c r="P60" t="str">
        <f t="shared" si="3"/>
        <v>Airglow (IRE)</v>
      </c>
      <c r="Q60" t="str">
        <f t="shared" si="4"/>
        <v>Airglow (IRE)</v>
      </c>
      <c r="R60" t="str">
        <f t="shared" si="5"/>
        <v>Airglow (IRE)</v>
      </c>
      <c r="S60" t="str">
        <f t="shared" si="6"/>
        <v>Guardia Svizzera (IRE)</v>
      </c>
      <c r="V60">
        <f t="shared" si="7"/>
        <v>51</v>
      </c>
      <c r="W60">
        <f t="shared" si="8"/>
        <v>-27</v>
      </c>
      <c r="X60">
        <f t="shared" si="9"/>
        <v>-27</v>
      </c>
      <c r="Y60">
        <f t="shared" si="10"/>
        <v>2</v>
      </c>
      <c r="Z60">
        <f t="shared" si="10"/>
        <v>1</v>
      </c>
      <c r="AA60">
        <f t="shared" si="10"/>
        <v>7</v>
      </c>
      <c r="AB60">
        <f t="shared" si="11"/>
        <v>5</v>
      </c>
      <c r="AC60">
        <f t="shared" si="12"/>
        <v>2</v>
      </c>
      <c r="AD60">
        <f t="shared" si="13"/>
        <v>12</v>
      </c>
      <c r="AE60">
        <f t="shared" si="14"/>
        <v>10</v>
      </c>
      <c r="AF60">
        <f t="shared" si="14"/>
        <v>12</v>
      </c>
    </row>
    <row r="61" spans="1:33" hidden="1" outlineLevel="1">
      <c r="A61" t="s">
        <v>47</v>
      </c>
      <c r="B61" t="str">
        <f>INDEX(A$2:A$20,MATCH(C61,AD$2:AD$20,0))</f>
        <v>Guardia Svizzera (IRE)</v>
      </c>
      <c r="C61">
        <f>LARGE(AD$2:AD$20, D61)</f>
        <v>38.980899999999998</v>
      </c>
      <c r="D61">
        <v>1</v>
      </c>
      <c r="E61">
        <f>LARGE(AD$2:AD$20, F61)</f>
        <v>30.2422</v>
      </c>
      <c r="F61">
        <v>2</v>
      </c>
      <c r="G61">
        <f t="shared" si="16"/>
        <v>0.22417902100772424</v>
      </c>
      <c r="H61">
        <f t="shared" si="17"/>
        <v>14</v>
      </c>
      <c r="J61">
        <v>10</v>
      </c>
      <c r="K61" t="str">
        <f t="shared" si="0"/>
        <v>Requinto Dawn (IRE)</v>
      </c>
      <c r="L61" t="str">
        <f t="shared" si="0"/>
        <v>Requinto Dawn (IRE)</v>
      </c>
      <c r="M61" t="str">
        <f t="shared" si="0"/>
        <v>Handsome Dude</v>
      </c>
      <c r="N61" t="str">
        <f t="shared" si="1"/>
        <v>Highland Acclaim (IRE)</v>
      </c>
      <c r="O61" t="str">
        <f t="shared" si="2"/>
        <v>Van Gerwen</v>
      </c>
      <c r="P61" t="str">
        <f t="shared" si="3"/>
        <v>Russian Realm</v>
      </c>
      <c r="Q61" t="str">
        <f t="shared" si="4"/>
        <v>Russian Realm</v>
      </c>
      <c r="R61" t="str">
        <f t="shared" si="5"/>
        <v>Russian Realm</v>
      </c>
      <c r="S61" t="str">
        <f t="shared" si="6"/>
        <v>Indian Pursuit (IRE)</v>
      </c>
      <c r="V61">
        <f t="shared" si="7"/>
        <v>51</v>
      </c>
      <c r="W61">
        <f t="shared" si="8"/>
        <v>-21</v>
      </c>
      <c r="X61">
        <f>IF(ISNA(W61),"",W61)</f>
        <v>-21</v>
      </c>
      <c r="Y61">
        <f t="shared" si="10"/>
        <v>1</v>
      </c>
      <c r="Z61">
        <f t="shared" si="10"/>
        <v>8</v>
      </c>
      <c r="AA61">
        <f t="shared" si="10"/>
        <v>9</v>
      </c>
      <c r="AB61">
        <f t="shared" si="11"/>
        <v>2</v>
      </c>
      <c r="AC61">
        <f t="shared" si="12"/>
        <v>9</v>
      </c>
      <c r="AD61">
        <f t="shared" si="13"/>
        <v>9</v>
      </c>
      <c r="AE61">
        <f t="shared" si="14"/>
        <v>3</v>
      </c>
      <c r="AF61">
        <f t="shared" si="14"/>
        <v>10</v>
      </c>
    </row>
    <row r="62" spans="1:33" hidden="1" outlineLevel="1">
      <c r="A62" t="s">
        <v>116</v>
      </c>
      <c r="B62" t="str">
        <f>IF(OR(D2="5f ", D2="6f ", D2="7f ", D2="1m "), B57, IF(J2="2yo", B59, B53))</f>
        <v>Bossipop</v>
      </c>
      <c r="J62">
        <v>11</v>
      </c>
      <c r="K62" t="str">
        <f t="shared" si="0"/>
        <v>Guardia Svizzera (IRE)</v>
      </c>
      <c r="L62" t="str">
        <f t="shared" si="0"/>
        <v>Handsome Dude</v>
      </c>
      <c r="M62" t="str">
        <f t="shared" si="0"/>
        <v>Lucky Beggar (IRE)</v>
      </c>
      <c r="N62" t="str">
        <f t="shared" si="1"/>
        <v>Indian Pursuit (IRE)</v>
      </c>
      <c r="O62" t="str">
        <f t="shared" si="2"/>
        <v>Handsome Dude</v>
      </c>
      <c r="P62" t="str">
        <f t="shared" si="3"/>
        <v>Guardia Svizzera (IRE)</v>
      </c>
      <c r="Q62" t="str">
        <f t="shared" si="4"/>
        <v>Guardia Svizzera (IRE)</v>
      </c>
      <c r="R62" t="str">
        <f t="shared" si="5"/>
        <v>Highland Acclaim (IRE)</v>
      </c>
      <c r="S62" t="str">
        <f t="shared" si="6"/>
        <v>Lucky Beggar (IRE)</v>
      </c>
      <c r="V62">
        <f t="shared" si="7"/>
        <v>38</v>
      </c>
      <c r="W62">
        <f t="shared" si="8"/>
        <v>-32</v>
      </c>
      <c r="X62">
        <f t="shared" ref="X62:X80" si="18">IF(ISNA(W62),"",W62)</f>
        <v>-32</v>
      </c>
      <c r="Y62">
        <f t="shared" si="10"/>
        <v>6</v>
      </c>
      <c r="Z62">
        <f t="shared" si="10"/>
        <v>4</v>
      </c>
      <c r="AA62">
        <f t="shared" si="10"/>
        <v>2</v>
      </c>
      <c r="AB62">
        <f t="shared" si="11"/>
        <v>9</v>
      </c>
      <c r="AC62">
        <f t="shared" si="12"/>
        <v>1</v>
      </c>
      <c r="AD62">
        <f t="shared" si="13"/>
        <v>1</v>
      </c>
      <c r="AE62">
        <f t="shared" si="14"/>
        <v>9</v>
      </c>
      <c r="AF62">
        <f t="shared" si="14"/>
        <v>6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Guardia Svizzera (IRE)</v>
      </c>
      <c r="C63" t="str">
        <f>IF(G68="Handicap", INDEX(B53:B55,(MATCH(LARGE(D53:D55,3),D53:D55,0))))</f>
        <v>Russian Realm</v>
      </c>
      <c r="D63" t="str">
        <f>IF(G68="Handicap", INDEX(B53:B55,(MATCH(LARGE(E53:E55,1),E53:E55,0))))</f>
        <v>Yes You (IRE)</v>
      </c>
      <c r="G63" t="s">
        <v>68</v>
      </c>
      <c r="H63">
        <f>COUNTIF(A2:A30, "*")</f>
        <v>12</v>
      </c>
      <c r="J63">
        <v>12</v>
      </c>
      <c r="K63" t="str">
        <f t="shared" si="0"/>
        <v>Indian Pursuit (IRE)</v>
      </c>
      <c r="L63" t="str">
        <f t="shared" si="0"/>
        <v>Guardia Svizzera (IRE)</v>
      </c>
      <c r="M63" t="str">
        <f t="shared" si="0"/>
        <v>Requinto Dawn (IRE)</v>
      </c>
      <c r="N63" t="str">
        <f t="shared" si="1"/>
        <v>Buccaneers Vault (IRE)</v>
      </c>
      <c r="O63" t="str">
        <f t="shared" si="2"/>
        <v>Lucky Beggar (IRE)</v>
      </c>
      <c r="P63" t="str">
        <f t="shared" si="3"/>
        <v>Lucky Beggar (IRE)</v>
      </c>
      <c r="Q63" t="str">
        <f t="shared" si="4"/>
        <v>Lucky Beggar (IRE)</v>
      </c>
      <c r="R63" t="str">
        <f t="shared" si="5"/>
        <v>Buccaneers Vault (IRE)</v>
      </c>
      <c r="S63" t="str">
        <f t="shared" si="6"/>
        <v>Requinto Dawn (IRE)</v>
      </c>
      <c r="V63">
        <f t="shared" si="7"/>
        <v>49</v>
      </c>
      <c r="W63">
        <f t="shared" si="8"/>
        <v>-30</v>
      </c>
      <c r="X63">
        <f t="shared" si="18"/>
        <v>-30</v>
      </c>
      <c r="Y63">
        <f t="shared" si="10"/>
        <v>3</v>
      </c>
      <c r="Z63">
        <f t="shared" si="10"/>
        <v>3</v>
      </c>
      <c r="AA63">
        <f t="shared" si="10"/>
        <v>1</v>
      </c>
      <c r="AB63">
        <f t="shared" si="11"/>
        <v>6</v>
      </c>
      <c r="AC63">
        <f t="shared" si="12"/>
        <v>10</v>
      </c>
      <c r="AD63">
        <f t="shared" si="13"/>
        <v>10</v>
      </c>
      <c r="AE63">
        <f t="shared" si="14"/>
        <v>7</v>
      </c>
      <c r="AF63">
        <f t="shared" si="14"/>
        <v>9</v>
      </c>
    </row>
    <row r="64" spans="1:33" hidden="1" outlineLevel="1">
      <c r="A64" t="s">
        <v>48</v>
      </c>
      <c r="B64" t="str">
        <f>INDEX(B53:B63,MODE(MATCH(B53:B63,B53:B63,0)))</f>
        <v>Guardia Svizzera (IRE)</v>
      </c>
      <c r="C64">
        <f>INDEX(AF$2:AF$20,MATCH(B64,A$2:A$20,0))</f>
        <v>14</v>
      </c>
      <c r="D64">
        <v>1</v>
      </c>
      <c r="E64">
        <f>SUMIF(B53:B61, B64, G53:G61)</f>
        <v>0.29224515200768214</v>
      </c>
      <c r="F64">
        <v>0</v>
      </c>
      <c r="G64" t="str">
        <f>K2</f>
        <v>Racing UK Extra On racinguk.com Handicap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Buccaneers Vault (IRE)</v>
      </c>
      <c r="C65">
        <f>INDEX(AF$2:AF$20,MATCH(B65,A$2:A$20,0))</f>
        <v>5</v>
      </c>
      <c r="D65">
        <v>1</v>
      </c>
      <c r="F65">
        <f>IF(G68="Non Handicap", F64+1, F64)</f>
        <v>0</v>
      </c>
      <c r="G65" t="str">
        <f>D2</f>
        <v xml:space="preserve">6f </v>
      </c>
      <c r="H65">
        <f>LARGE(G58:G60, 1)</f>
        <v>6.8066130999957911E-2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6728</v>
      </c>
      <c r="H66">
        <f ca="1">LARGE(F53:F55, 1)</f>
        <v>0.10420475319926879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Buccaneers Vault (IRE)</v>
      </c>
      <c r="F67">
        <f>IF(H63&lt;11, F66+1, F66)</f>
        <v>0</v>
      </c>
      <c r="G67" t="str">
        <f>G2</f>
        <v>Good To Soft</v>
      </c>
      <c r="H67" t="str">
        <f ca="1">INDEX(B53:B55,MATCH(H66,F53:F55,0))</f>
        <v>Buccaneers Vault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Guardia Svizzera (IRE)</v>
      </c>
      <c r="B68" t="str">
        <f ca="1">IF(ISNA(A68), B56, A68)</f>
        <v>Guardia Svizzera (IRE)</v>
      </c>
      <c r="C68">
        <f ca="1">INDEX(AF$2:AF$20,MATCH(B68,A$2:A$20,0))</f>
        <v>14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Guardia Svizzera (IRE)</v>
      </c>
      <c r="C69">
        <f ca="1">INDEX(AF$2:AF$20,MATCH(B69,A$2:A$20,0))</f>
        <v>14</v>
      </c>
      <c r="D69">
        <v>1</v>
      </c>
      <c r="F69">
        <f ca="1">IF(E70&gt;1, F68+1, F68)</f>
        <v>0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Guardia Svizzera (IRE)</v>
      </c>
      <c r="C70">
        <f ca="1">INDEX(AF$2:AF$20,MATCH(B70,A$2:A$20,0))</f>
        <v>14</v>
      </c>
      <c r="D70">
        <v>1</v>
      </c>
      <c r="E70">
        <f ca="1">SUMIF(B53:B61, B70, G53:G61)</f>
        <v>0.29224515200768214</v>
      </c>
      <c r="F70">
        <f ca="1">IF(E70&gt;1.5, F69+1, F69)</f>
        <v>0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Yes You (IRE)</v>
      </c>
      <c r="C72">
        <f>C53</f>
        <v>275.35860000000002</v>
      </c>
      <c r="D72">
        <f>(1/C72)*(C72-C73)</f>
        <v>1.3180630639464437E-2</v>
      </c>
      <c r="E72">
        <f>H53</f>
        <v>12</v>
      </c>
      <c r="F72">
        <f>(E72*10)-10</f>
        <v>110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Russian Realm</v>
      </c>
      <c r="C73">
        <f t="shared" si="19"/>
        <v>271.72919999999999</v>
      </c>
      <c r="D73">
        <f>(1/C73)*(C73-C74)</f>
        <v>5.3509155438576633E-3</v>
      </c>
      <c r="E73">
        <f t="shared" ref="E73:E74" si="20">H54</f>
        <v>6</v>
      </c>
      <c r="F73">
        <f>(E73*10)-10</f>
        <v>50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Buccaneers Vault (IRE)</v>
      </c>
      <c r="C74">
        <f t="shared" si="19"/>
        <v>270.27519999999998</v>
      </c>
      <c r="E74">
        <f t="shared" si="20"/>
        <v>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3.5</v>
      </c>
      <c r="C77">
        <f>SMALL(AF2:AF50, 1)</f>
        <v>3.5</v>
      </c>
      <c r="D77" t="str">
        <f>IF(G77&lt;=3, "YES", "NO")</f>
        <v>NO</v>
      </c>
      <c r="E77">
        <f>IF(C77=0,SMALL(AF2:AF49,2), C77)</f>
        <v>3.5</v>
      </c>
      <c r="F77">
        <f>IF(E77=0, SMALL(AF2:AF49, 3), E77)</f>
        <v>3.5</v>
      </c>
      <c r="G77">
        <f>IF(F77=0, SMALL(AF2:AF49, 4), F77)</f>
        <v>3.5</v>
      </c>
      <c r="H77" t="str">
        <f>INDEX(A2:A50, MATCH(G77, AF2:AF50, 0))</f>
        <v>Van Gerwen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256.6893</v>
      </c>
      <c r="C78">
        <f>(B79-B78)+0.01</f>
        <v>18.679300000000023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275.35860000000002</v>
      </c>
      <c r="C79">
        <f>C78/B79</f>
        <v>6.7836268778240519E-2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Van Gerwen is highly rated.</v>
      </c>
      <c r="H79" t="str">
        <f>INDEX(A2:A50, MATCH(B79, AE2:AE50, 0))</f>
        <v>Yes You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20.176400000000001</v>
      </c>
      <c r="C80">
        <f>(B81-B80)+0.01</f>
        <v>0.50859999999999972</v>
      </c>
      <c r="D80" t="str">
        <f>D2</f>
        <v xml:space="preserve">6f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20.675000000000001</v>
      </c>
      <c r="C81">
        <f>C80/B81</f>
        <v>2.4599758162031426E-2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Requinto Dawn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Catterick</v>
      </c>
    </row>
    <row r="82" spans="1:19" hidden="1" outlineLevel="1">
      <c r="A82" t="s">
        <v>110</v>
      </c>
      <c r="B82">
        <f>INDEX(M2:M49, MATCH(H77, A2:A49, 0))</f>
        <v>90.125</v>
      </c>
      <c r="C82">
        <f>(B83-B82)+0.01</f>
        <v>19.285000000000007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109.4</v>
      </c>
      <c r="C83">
        <f>C82/B83</f>
        <v>0.17627970749542968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Van Gerwenis the form horse.</v>
      </c>
      <c r="H83" t="str">
        <f>INDEX(A2:A50,MATCH(B83,INDEX(M2:M50,0)))</f>
        <v>Requinto Dawn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1.5013000000000001</v>
      </c>
      <c r="C84">
        <f>(B85-B84)+0.01</f>
        <v>0.81509999999999994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2.3064</v>
      </c>
      <c r="C85">
        <f>C84/B85</f>
        <v>0.35340790842872005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Airglow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23.575299999999999</v>
      </c>
      <c r="C86">
        <f>(B87-B86)+0.01</f>
        <v>15.4156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38.980899999999998</v>
      </c>
      <c r="C87">
        <f>C86/B87</f>
        <v>0.39546547155145212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Guardia Svizzera (IRE) is 39.55% ahead of Van Gerwen. </v>
      </c>
      <c r="H87" t="str">
        <f>INDEX(A2:A50, MATCH(B87, AD2:AD50, 0))</f>
        <v>Guardia Svizzera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2.1694</v>
      </c>
      <c r="C88">
        <f>B89-B88</f>
        <v>0.73220000000000018</v>
      </c>
      <c r="H88" t="str">
        <f>INDEX(X2:X50, MATCH(B88, Y2:Y50, 0))</f>
        <v>McDonald, P J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2.9016000000000002</v>
      </c>
      <c r="C89">
        <f>C88/B89</f>
        <v>0.25234353460159914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Keniry, L P. </v>
      </c>
      <c r="H89" t="str">
        <f>INDEX(X2:X50, MATCH(B89, Y2:Y50, 0))</f>
        <v>Keniry, L P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52.564799999999998</v>
      </c>
      <c r="C90">
        <f>(B91-B90)+0.01</f>
        <v>26.7332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79.287999999999997</v>
      </c>
      <c r="C91">
        <f>(C90+0.01)/(B91+0.01)</f>
        <v>0.33724936316174431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Bossipop outperformed Van Gerwen significantly.</v>
      </c>
      <c r="H91" t="str">
        <f>INDEX(A2:A50, MATCH(B91, N2:N50, 0))</f>
        <v>Bossipop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46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0.39129999999999998</v>
      </c>
    </row>
    <row r="96" spans="1:19" hidden="1" outlineLevel="1">
      <c r="A96" t="s">
        <v>70</v>
      </c>
      <c r="B96">
        <f>INDEX(Sheet1!H:H, MATCH($A$51, Sheet1!$A:$A,0))</f>
        <v>0.3261</v>
      </c>
      <c r="C96" t="str">
        <f>IF(AND($B$94&gt;15,B96&gt;0.25),B55)</f>
        <v>Buccaneers Vault (IRE)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Buccaneers Vault (IRE)</v>
      </c>
      <c r="G96" t="str">
        <f>INDEX(F96:F101,MATCH(1,E96:E101,0))</f>
        <v>Buccaneers Vault (IRE)</v>
      </c>
    </row>
    <row r="97" spans="1:6" hidden="1" outlineLevel="1">
      <c r="A97" t="s">
        <v>25</v>
      </c>
      <c r="B97">
        <f>INDEX(Sheet1!J:J, MATCH($A$51, Sheet1!$A:$A,0))</f>
        <v>0.21740000000000001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0.19570000000000001</v>
      </c>
      <c r="C98" t="b">
        <f>IF(AND($B$94&gt;15,B98&gt;0.25),B57)</f>
        <v>0</v>
      </c>
      <c r="D98">
        <f t="shared" si="22"/>
        <v>2</v>
      </c>
      <c r="E98">
        <f t="shared" si="23"/>
        <v>5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0.26090000000000002</v>
      </c>
      <c r="C99" t="str">
        <f>IF(AND($B$94&gt;15,B99&gt;0.25),B59)</f>
        <v>Airglow (IRE)</v>
      </c>
      <c r="D99">
        <f t="shared" si="22"/>
        <v>5</v>
      </c>
      <c r="E99">
        <f t="shared" si="23"/>
        <v>2</v>
      </c>
      <c r="F99" t="str">
        <f t="shared" si="24"/>
        <v>Airglow (IRE)</v>
      </c>
    </row>
    <row r="100" spans="1:6" hidden="1" outlineLevel="1">
      <c r="A100" t="s">
        <v>30</v>
      </c>
      <c r="B100">
        <f>INDEX(Sheet1!N:N, MATCH($A$51, Sheet1!$A:$A,0))</f>
        <v>0.1522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0.23910000000000001</v>
      </c>
      <c r="C101" t="b">
        <f>IF(AND($B$94&gt;15,B101&gt;0.25),B60)</f>
        <v>0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3.42578125" bestFit="1" customWidth="1"/>
    <col min="2" max="2" width="16.42578125" bestFit="1" customWidth="1"/>
    <col min="3" max="4" width="15.140625" bestFit="1" customWidth="1"/>
    <col min="5" max="5" width="11" bestFit="1" customWidth="1"/>
    <col min="6" max="6" width="15.140625" bestFit="1" customWidth="1"/>
    <col min="7" max="7" width="78.5703125" bestFit="1" customWidth="1"/>
    <col min="8" max="8" width="17" bestFit="1" customWidth="1"/>
    <col min="9" max="9" width="10.140625" bestFit="1" customWidth="1"/>
    <col min="10" max="10" width="16.28515625" bestFit="1" customWidth="1"/>
    <col min="11" max="11" width="35.7109375" bestFit="1" customWidth="1"/>
    <col min="12" max="19" width="23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28515625" bestFit="1" customWidth="1"/>
    <col min="25" max="25" width="14.42578125" bestFit="1" customWidth="1"/>
    <col min="26" max="26" width="23.28515625" bestFit="1" customWidth="1"/>
    <col min="27" max="27" width="15" bestFit="1" customWidth="1"/>
    <col min="28" max="28" width="19.140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23.42578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747</v>
      </c>
      <c r="B2" s="1">
        <v>0.63541666666666663</v>
      </c>
      <c r="C2" t="s">
        <v>162</v>
      </c>
      <c r="D2" t="s">
        <v>745</v>
      </c>
      <c r="E2" t="s">
        <v>335</v>
      </c>
      <c r="F2">
        <v>4614</v>
      </c>
      <c r="G2" t="s">
        <v>336</v>
      </c>
      <c r="H2" t="s">
        <v>337</v>
      </c>
      <c r="I2" t="s">
        <v>5</v>
      </c>
      <c r="J2" t="s">
        <v>338</v>
      </c>
      <c r="K2" t="s">
        <v>746</v>
      </c>
      <c r="L2">
        <v>8</v>
      </c>
      <c r="M2">
        <v>66.66</v>
      </c>
      <c r="N2">
        <v>55.455199999999998</v>
      </c>
      <c r="O2">
        <v>26.457799999999999</v>
      </c>
      <c r="P2">
        <v>9.3915000000000006</v>
      </c>
      <c r="Q2">
        <v>9.4575999999999993</v>
      </c>
      <c r="R2">
        <v>4.1576000000000004</v>
      </c>
      <c r="S2">
        <v>3.2658999999999998</v>
      </c>
      <c r="T2">
        <v>3.319</v>
      </c>
      <c r="U2">
        <v>1.1124000000000001</v>
      </c>
      <c r="V2">
        <v>1.0909</v>
      </c>
      <c r="W2">
        <v>20.718599999999999</v>
      </c>
      <c r="X2" t="s">
        <v>748</v>
      </c>
      <c r="Y2">
        <v>1.9923999999999999</v>
      </c>
      <c r="Z2" t="s">
        <v>749</v>
      </c>
      <c r="AA2">
        <v>1.6220000000000001</v>
      </c>
      <c r="AB2" t="s">
        <v>750</v>
      </c>
      <c r="AC2">
        <v>1.6134999999999999</v>
      </c>
      <c r="AD2">
        <v>17.720500000000001</v>
      </c>
      <c r="AE2" s="23">
        <v>224.03489999999999</v>
      </c>
      <c r="AF2">
        <v>10</v>
      </c>
      <c r="AG2">
        <v>105</v>
      </c>
    </row>
    <row r="3" spans="1:33">
      <c r="A3" t="s">
        <v>752</v>
      </c>
      <c r="B3" s="1">
        <v>0.63541666666666663</v>
      </c>
      <c r="C3" t="s">
        <v>162</v>
      </c>
      <c r="D3" t="s">
        <v>745</v>
      </c>
      <c r="E3" t="s">
        <v>335</v>
      </c>
      <c r="F3">
        <v>4614</v>
      </c>
      <c r="G3" t="s">
        <v>336</v>
      </c>
      <c r="H3" t="s">
        <v>337</v>
      </c>
      <c r="I3" t="s">
        <v>5</v>
      </c>
      <c r="J3" t="s">
        <v>338</v>
      </c>
      <c r="K3" t="s">
        <v>746</v>
      </c>
      <c r="L3">
        <v>7</v>
      </c>
      <c r="M3">
        <v>84.825000000000003</v>
      </c>
      <c r="N3">
        <v>42.825600000000001</v>
      </c>
      <c r="O3">
        <v>16.8888</v>
      </c>
      <c r="P3">
        <v>10.1625</v>
      </c>
      <c r="Q3">
        <v>7.6970000000000001</v>
      </c>
      <c r="R3">
        <v>3.9173</v>
      </c>
      <c r="S3">
        <v>2.7029000000000001</v>
      </c>
      <c r="T3">
        <v>1.1498999999999999</v>
      </c>
      <c r="U3">
        <v>1.3142</v>
      </c>
      <c r="V3">
        <v>1.0714999999999999</v>
      </c>
      <c r="W3">
        <v>17.4514</v>
      </c>
      <c r="X3" t="s">
        <v>578</v>
      </c>
      <c r="Y3">
        <v>1.0210999999999999</v>
      </c>
      <c r="Z3" t="s">
        <v>478</v>
      </c>
      <c r="AA3">
        <v>0.9728</v>
      </c>
      <c r="AB3" t="s">
        <v>474</v>
      </c>
      <c r="AC3">
        <v>1.7141</v>
      </c>
      <c r="AD3">
        <v>27.475200000000001</v>
      </c>
      <c r="AE3">
        <v>221.18940000000001</v>
      </c>
      <c r="AF3">
        <v>6.5</v>
      </c>
      <c r="AG3">
        <v>106</v>
      </c>
    </row>
    <row r="4" spans="1:33">
      <c r="A4" t="s">
        <v>753</v>
      </c>
      <c r="B4" s="1">
        <v>0.63541666666666663</v>
      </c>
      <c r="C4" t="s">
        <v>162</v>
      </c>
      <c r="D4" t="s">
        <v>745</v>
      </c>
      <c r="E4" t="s">
        <v>335</v>
      </c>
      <c r="F4">
        <v>4614</v>
      </c>
      <c r="G4" t="s">
        <v>336</v>
      </c>
      <c r="H4" t="s">
        <v>337</v>
      </c>
      <c r="I4" t="s">
        <v>5</v>
      </c>
      <c r="J4" t="s">
        <v>338</v>
      </c>
      <c r="K4" t="s">
        <v>746</v>
      </c>
      <c r="L4">
        <v>6</v>
      </c>
      <c r="M4">
        <v>57.131999999999998</v>
      </c>
      <c r="N4">
        <v>73.78</v>
      </c>
      <c r="O4">
        <v>32.83</v>
      </c>
      <c r="P4">
        <v>5.4812000000000003</v>
      </c>
      <c r="Q4">
        <v>4.2104999999999997</v>
      </c>
      <c r="R4">
        <v>3.6294</v>
      </c>
      <c r="S4">
        <v>1.6947000000000001</v>
      </c>
      <c r="T4">
        <v>1.3196000000000001</v>
      </c>
      <c r="U4">
        <v>1.2668999999999999</v>
      </c>
      <c r="V4">
        <v>1.0247999999999999</v>
      </c>
      <c r="W4">
        <v>7.5608000000000004</v>
      </c>
      <c r="X4" t="s">
        <v>564</v>
      </c>
      <c r="Y4">
        <v>1.5154000000000001</v>
      </c>
      <c r="Z4" t="s">
        <v>754</v>
      </c>
      <c r="AA4">
        <v>1.1879999999999999</v>
      </c>
      <c r="AB4" t="s">
        <v>755</v>
      </c>
      <c r="AC4">
        <v>1.1332</v>
      </c>
      <c r="AD4">
        <v>19.207599999999999</v>
      </c>
      <c r="AE4">
        <v>212.9742</v>
      </c>
      <c r="AF4">
        <v>6.5</v>
      </c>
      <c r="AG4">
        <v>96</v>
      </c>
    </row>
    <row r="5" spans="1:33">
      <c r="A5" t="s">
        <v>756</v>
      </c>
      <c r="B5" s="1">
        <v>0.63541666666666663</v>
      </c>
      <c r="C5" t="s">
        <v>162</v>
      </c>
      <c r="D5" t="s">
        <v>745</v>
      </c>
      <c r="E5" t="s">
        <v>335</v>
      </c>
      <c r="F5">
        <v>4614</v>
      </c>
      <c r="G5" t="s">
        <v>336</v>
      </c>
      <c r="H5" t="s">
        <v>337</v>
      </c>
      <c r="I5" t="s">
        <v>5</v>
      </c>
      <c r="J5" t="s">
        <v>338</v>
      </c>
      <c r="K5" t="s">
        <v>746</v>
      </c>
      <c r="L5">
        <v>5</v>
      </c>
      <c r="M5">
        <v>80.792000000000002</v>
      </c>
      <c r="N5">
        <v>39.682099999999998</v>
      </c>
      <c r="O5">
        <v>27.333300000000001</v>
      </c>
      <c r="P5">
        <v>8.4600000000000009</v>
      </c>
      <c r="Q5">
        <v>5.6981000000000002</v>
      </c>
      <c r="R5">
        <v>3.5598000000000001</v>
      </c>
      <c r="S5">
        <v>2.6183999999999998</v>
      </c>
      <c r="T5">
        <v>1.9444999999999999</v>
      </c>
      <c r="U5">
        <v>0</v>
      </c>
      <c r="V5">
        <v>0</v>
      </c>
      <c r="W5">
        <v>15.3871</v>
      </c>
      <c r="X5" t="s">
        <v>358</v>
      </c>
      <c r="Y5">
        <v>2.5981999999999998</v>
      </c>
      <c r="Z5" t="s">
        <v>757</v>
      </c>
      <c r="AA5">
        <v>2.3595999999999999</v>
      </c>
      <c r="AB5" t="s">
        <v>758</v>
      </c>
      <c r="AC5">
        <v>1.3031999999999999</v>
      </c>
      <c r="AD5">
        <v>10.399800000000001</v>
      </c>
      <c r="AE5">
        <v>205.16589999999999</v>
      </c>
      <c r="AF5">
        <v>5.5</v>
      </c>
      <c r="AG5">
        <v>103</v>
      </c>
    </row>
    <row r="6" spans="1:33">
      <c r="A6" t="s">
        <v>759</v>
      </c>
      <c r="B6" s="1">
        <v>0.63541666666666663</v>
      </c>
      <c r="C6" t="s">
        <v>162</v>
      </c>
      <c r="D6" t="s">
        <v>745</v>
      </c>
      <c r="E6" t="s">
        <v>335</v>
      </c>
      <c r="F6">
        <v>4614</v>
      </c>
      <c r="G6" t="s">
        <v>336</v>
      </c>
      <c r="H6" t="s">
        <v>337</v>
      </c>
      <c r="I6" t="s">
        <v>5</v>
      </c>
      <c r="J6" t="s">
        <v>338</v>
      </c>
      <c r="K6" t="s">
        <v>746</v>
      </c>
      <c r="L6">
        <v>8</v>
      </c>
      <c r="M6">
        <v>74.760000000000005</v>
      </c>
      <c r="N6">
        <v>38.020200000000003</v>
      </c>
      <c r="O6">
        <v>23.8278</v>
      </c>
      <c r="P6">
        <v>3.9135</v>
      </c>
      <c r="Q6">
        <v>5.1692</v>
      </c>
      <c r="R6">
        <v>3.5394999999999999</v>
      </c>
      <c r="S6">
        <v>2.2294</v>
      </c>
      <c r="T6">
        <v>1.7104999999999999</v>
      </c>
      <c r="U6">
        <v>2.1604000000000001</v>
      </c>
      <c r="V6">
        <v>1.5466</v>
      </c>
      <c r="W6">
        <v>11.416399999999999</v>
      </c>
      <c r="X6" t="s">
        <v>760</v>
      </c>
      <c r="Y6">
        <v>1.3617999999999999</v>
      </c>
      <c r="Z6" t="s">
        <v>761</v>
      </c>
      <c r="AA6">
        <v>2.1431</v>
      </c>
      <c r="AB6" t="s">
        <v>762</v>
      </c>
      <c r="AC6">
        <v>1.1850000000000001</v>
      </c>
      <c r="AD6">
        <v>14.099399999999999</v>
      </c>
      <c r="AE6">
        <v>187.0829</v>
      </c>
      <c r="AF6">
        <v>4.5</v>
      </c>
      <c r="AG6">
        <v>97</v>
      </c>
    </row>
    <row r="7" spans="1:33">
      <c r="A7" t="s">
        <v>763</v>
      </c>
      <c r="B7" s="1">
        <v>0.63541666666666663</v>
      </c>
      <c r="C7" t="s">
        <v>162</v>
      </c>
      <c r="D7" t="s">
        <v>745</v>
      </c>
      <c r="E7" t="s">
        <v>335</v>
      </c>
      <c r="F7">
        <v>4614</v>
      </c>
      <c r="G7" t="s">
        <v>336</v>
      </c>
      <c r="H7" t="s">
        <v>337</v>
      </c>
      <c r="I7" t="s">
        <v>5</v>
      </c>
      <c r="J7" t="s">
        <v>338</v>
      </c>
      <c r="K7" t="s">
        <v>746</v>
      </c>
      <c r="L7">
        <v>10</v>
      </c>
      <c r="M7">
        <v>58.407600000000002</v>
      </c>
      <c r="N7">
        <v>33.024500000000003</v>
      </c>
      <c r="O7">
        <v>29.723700000000001</v>
      </c>
      <c r="P7">
        <v>5.7923</v>
      </c>
      <c r="Q7">
        <v>3.2277999999999998</v>
      </c>
      <c r="R7">
        <v>3.4910999999999999</v>
      </c>
      <c r="S7">
        <v>3.6362000000000001</v>
      </c>
      <c r="T7">
        <v>1.6164000000000001</v>
      </c>
      <c r="U7">
        <v>0.9617</v>
      </c>
      <c r="V7">
        <v>2.0884</v>
      </c>
      <c r="W7">
        <v>12.185</v>
      </c>
      <c r="X7" t="s">
        <v>581</v>
      </c>
      <c r="Y7">
        <v>2.4525999999999999</v>
      </c>
      <c r="Z7" t="s">
        <v>582</v>
      </c>
      <c r="AA7">
        <v>0.6885</v>
      </c>
      <c r="AB7" t="s">
        <v>395</v>
      </c>
      <c r="AC7">
        <v>0.93220000000000003</v>
      </c>
      <c r="AD7">
        <v>18.165199999999999</v>
      </c>
      <c r="AE7">
        <v>176.39320000000001</v>
      </c>
      <c r="AF7">
        <v>10</v>
      </c>
      <c r="AG7">
        <v>96</v>
      </c>
    </row>
    <row r="8" spans="1:33">
      <c r="A8" t="s">
        <v>764</v>
      </c>
      <c r="B8" s="1">
        <v>0.63541666666666663</v>
      </c>
      <c r="C8" t="s">
        <v>162</v>
      </c>
      <c r="D8" t="s">
        <v>745</v>
      </c>
      <c r="E8" t="s">
        <v>335</v>
      </c>
      <c r="F8">
        <v>4614</v>
      </c>
      <c r="G8" t="s">
        <v>336</v>
      </c>
      <c r="H8" t="s">
        <v>337</v>
      </c>
      <c r="I8" t="s">
        <v>5</v>
      </c>
      <c r="J8" t="s">
        <v>338</v>
      </c>
      <c r="K8" t="s">
        <v>746</v>
      </c>
      <c r="L8">
        <v>7</v>
      </c>
      <c r="M8">
        <v>41.668999999999997</v>
      </c>
      <c r="N8">
        <v>61.56</v>
      </c>
      <c r="O8">
        <v>19.446400000000001</v>
      </c>
      <c r="P8">
        <v>6.3231999999999999</v>
      </c>
      <c r="Q8">
        <v>4.3202999999999996</v>
      </c>
      <c r="R8">
        <v>2.7561</v>
      </c>
      <c r="S8">
        <v>1.9214</v>
      </c>
      <c r="T8">
        <v>0.80530000000000002</v>
      </c>
      <c r="U8">
        <v>0.77880000000000005</v>
      </c>
      <c r="V8">
        <v>0.52310000000000001</v>
      </c>
      <c r="W8">
        <v>8.1382999999999992</v>
      </c>
      <c r="X8" t="s">
        <v>765</v>
      </c>
      <c r="Y8">
        <v>2.9723000000000002</v>
      </c>
      <c r="Z8" t="s">
        <v>766</v>
      </c>
      <c r="AA8">
        <v>0.82120000000000004</v>
      </c>
      <c r="AB8" t="s">
        <v>407</v>
      </c>
      <c r="AC8">
        <v>2.5114999999999998</v>
      </c>
      <c r="AD8">
        <v>20.9191</v>
      </c>
      <c r="AE8">
        <v>175.46610000000001</v>
      </c>
      <c r="AF8">
        <v>6.5</v>
      </c>
      <c r="AG8">
        <v>100</v>
      </c>
    </row>
    <row r="9" spans="1:33">
      <c r="A9" t="s">
        <v>767</v>
      </c>
      <c r="B9" s="1">
        <v>0.63541666666666663</v>
      </c>
      <c r="C9" t="s">
        <v>162</v>
      </c>
      <c r="D9" t="s">
        <v>745</v>
      </c>
      <c r="E9" t="s">
        <v>335</v>
      </c>
      <c r="F9">
        <v>4614</v>
      </c>
      <c r="G9" t="s">
        <v>336</v>
      </c>
      <c r="H9" t="s">
        <v>337</v>
      </c>
      <c r="I9" t="s">
        <v>5</v>
      </c>
      <c r="J9" t="s">
        <v>338</v>
      </c>
      <c r="K9" t="s">
        <v>746</v>
      </c>
      <c r="L9">
        <v>7</v>
      </c>
      <c r="M9">
        <v>53.096200000000003</v>
      </c>
      <c r="N9">
        <v>43.424799999999998</v>
      </c>
      <c r="O9">
        <v>20.637899999999998</v>
      </c>
      <c r="P9">
        <v>7.7534000000000001</v>
      </c>
      <c r="Q9">
        <v>4.077</v>
      </c>
      <c r="R9">
        <v>4.476</v>
      </c>
      <c r="S9">
        <v>2.9367999999999999</v>
      </c>
      <c r="T9">
        <v>3.1150000000000002</v>
      </c>
      <c r="U9">
        <v>1.0931999999999999</v>
      </c>
      <c r="V9">
        <v>1.0364</v>
      </c>
      <c r="W9">
        <v>9.8620999999999999</v>
      </c>
      <c r="X9" t="s">
        <v>768</v>
      </c>
      <c r="Y9">
        <v>0.2044</v>
      </c>
      <c r="Z9" t="s">
        <v>579</v>
      </c>
      <c r="AA9">
        <v>0.68679999999999997</v>
      </c>
      <c r="AB9" t="s">
        <v>532</v>
      </c>
      <c r="AC9">
        <v>1.5720000000000001</v>
      </c>
      <c r="AD9">
        <v>18.0166</v>
      </c>
      <c r="AE9">
        <v>171.98869999999999</v>
      </c>
      <c r="AF9">
        <v>16</v>
      </c>
      <c r="AG9">
        <v>79</v>
      </c>
    </row>
    <row r="10" spans="1:33">
      <c r="A10" t="s">
        <v>769</v>
      </c>
      <c r="B10" s="1">
        <v>0.63541666666666663</v>
      </c>
      <c r="C10" t="s">
        <v>162</v>
      </c>
      <c r="D10" t="s">
        <v>745</v>
      </c>
      <c r="E10" t="s">
        <v>335</v>
      </c>
      <c r="F10">
        <v>4614</v>
      </c>
      <c r="G10" t="s">
        <v>336</v>
      </c>
      <c r="H10" t="s">
        <v>337</v>
      </c>
      <c r="I10" t="s">
        <v>5</v>
      </c>
      <c r="J10" t="s">
        <v>338</v>
      </c>
      <c r="K10" t="s">
        <v>746</v>
      </c>
      <c r="L10">
        <v>11</v>
      </c>
      <c r="M10">
        <v>71.715000000000003</v>
      </c>
      <c r="N10">
        <v>28.762799999999999</v>
      </c>
      <c r="O10">
        <v>20.682400000000001</v>
      </c>
      <c r="P10">
        <v>5.4212999999999996</v>
      </c>
      <c r="Q10">
        <v>2.9112</v>
      </c>
      <c r="R10">
        <v>2.8395000000000001</v>
      </c>
      <c r="S10">
        <v>1.5825</v>
      </c>
      <c r="T10">
        <v>0.96230000000000004</v>
      </c>
      <c r="U10">
        <v>1.4004000000000001</v>
      </c>
      <c r="V10">
        <v>1.0661</v>
      </c>
      <c r="W10">
        <v>7.7117000000000004</v>
      </c>
      <c r="X10" t="s">
        <v>770</v>
      </c>
      <c r="Y10">
        <v>0.34760000000000002</v>
      </c>
      <c r="Z10" t="s">
        <v>481</v>
      </c>
      <c r="AA10">
        <v>1.2378</v>
      </c>
      <c r="AB10" t="s">
        <v>771</v>
      </c>
      <c r="AC10">
        <v>1.3673999999999999</v>
      </c>
      <c r="AD10">
        <v>22.1724</v>
      </c>
      <c r="AE10">
        <v>170.18029999999999</v>
      </c>
      <c r="AF10">
        <v>5</v>
      </c>
      <c r="AG10">
        <v>85</v>
      </c>
    </row>
    <row r="11" spans="1:33">
      <c r="A11" t="s">
        <v>772</v>
      </c>
      <c r="B11" s="1">
        <v>0.63541666666666663</v>
      </c>
      <c r="C11" t="s">
        <v>162</v>
      </c>
      <c r="D11" t="s">
        <v>745</v>
      </c>
      <c r="E11" t="s">
        <v>335</v>
      </c>
      <c r="F11">
        <v>4614</v>
      </c>
      <c r="G11" t="s">
        <v>336</v>
      </c>
      <c r="H11" t="s">
        <v>337</v>
      </c>
      <c r="I11" t="s">
        <v>5</v>
      </c>
      <c r="J11" t="s">
        <v>338</v>
      </c>
      <c r="K11" t="s">
        <v>746</v>
      </c>
      <c r="L11">
        <v>8</v>
      </c>
      <c r="M11">
        <v>46.527500000000003</v>
      </c>
      <c r="N11">
        <v>35.3934</v>
      </c>
      <c r="O11">
        <v>16.406199999999998</v>
      </c>
      <c r="P11">
        <v>10.053599999999999</v>
      </c>
      <c r="Q11">
        <v>6.3696999999999999</v>
      </c>
      <c r="R11">
        <v>3.8805999999999998</v>
      </c>
      <c r="S11">
        <v>5.4650999999999996</v>
      </c>
      <c r="T11">
        <v>2.5144000000000002</v>
      </c>
      <c r="U11">
        <v>1.6928000000000001</v>
      </c>
      <c r="V11">
        <v>2.1023999999999998</v>
      </c>
      <c r="W11">
        <v>16.171399999999998</v>
      </c>
      <c r="X11" t="s">
        <v>773</v>
      </c>
      <c r="Y11">
        <v>2.4586999999999999</v>
      </c>
      <c r="Z11" t="s">
        <v>641</v>
      </c>
      <c r="AA11">
        <v>1.4033</v>
      </c>
      <c r="AB11" t="s">
        <v>774</v>
      </c>
      <c r="AC11">
        <v>2.4274</v>
      </c>
      <c r="AD11">
        <v>14.5672</v>
      </c>
      <c r="AE11">
        <v>167.43379999999999</v>
      </c>
      <c r="AF11">
        <v>14</v>
      </c>
      <c r="AG11">
        <v>99</v>
      </c>
    </row>
    <row r="51" spans="1:33" hidden="1" outlineLevel="1">
      <c r="A51" t="str">
        <f>C2</f>
        <v>Bangor</v>
      </c>
      <c r="B51">
        <f>B2</f>
        <v>0.63541666666666663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Diamond Rock</v>
      </c>
      <c r="L52" t="str">
        <f t="shared" si="0"/>
        <v>Royal Act</v>
      </c>
      <c r="M52" t="str">
        <f t="shared" si="0"/>
        <v>Royal Act</v>
      </c>
      <c r="N52" t="str">
        <f t="shared" ref="N52:N91" si="1">INDEX($A$2:$A$20,(MATCH(LARGE(W$2:W$20,$J52),W$2:W$20,0)))</f>
        <v>My Renaissance</v>
      </c>
      <c r="O52" t="str">
        <f t="shared" ref="O52:O91" si="2">INDEX($A$2:$A$20,(MATCH(LARGE(AA$2:AA$20,$J52),AA$2:AA$20,0)))</f>
        <v>North West Wind</v>
      </c>
      <c r="P52" t="str">
        <f t="shared" ref="P52:P91" si="3">INDEX($A$2:$A$20,(MATCH(LARGE(Y$2:Y$20,$J52),Y$2:Y$20,0)))</f>
        <v>Glance Back</v>
      </c>
      <c r="Q52" t="str">
        <f t="shared" ref="Q52:Q91" si="4">INDEX($A$2:$A$20,(MATCH(LARGE(Y$2:Y$20,$J52),Y$2:Y$20,0)))</f>
        <v>Glance Back</v>
      </c>
      <c r="R52" t="str">
        <f t="shared" ref="R52:R91" si="5">INDEX($A$2:$A$20,(MATCH(LARGE(AD$2:AD$20,$J52),AD$2:AD$20,0)))</f>
        <v>Diamond Rock</v>
      </c>
      <c r="S52" t="str">
        <f t="shared" ref="S52:S80" si="6">A2</f>
        <v>My Renaissance</v>
      </c>
      <c r="V52">
        <f t="shared" ref="V52:V80" si="7">SUM(Y52:AF52)</f>
        <v>56</v>
      </c>
      <c r="W52">
        <f t="shared" ref="W52:W80" si="8">V52-AG2</f>
        <v>-49</v>
      </c>
      <c r="X52">
        <f t="shared" ref="X52:X60" si="9">IF(ISNA(W52),"",W52)</f>
        <v>-49</v>
      </c>
      <c r="Y52">
        <f t="shared" ref="Y52:AA80" si="10">(($H$63+1)-(RANK(M2,M$2:M$30)))</f>
        <v>6</v>
      </c>
      <c r="Z52">
        <f t="shared" si="10"/>
        <v>8</v>
      </c>
      <c r="AA52">
        <f t="shared" si="10"/>
        <v>7</v>
      </c>
      <c r="AB52">
        <f t="shared" ref="AB52:AB80" si="11">(($H$63+1)-(RANK(W2,W$2:W$30)))</f>
        <v>10</v>
      </c>
      <c r="AC52">
        <f t="shared" ref="AC52:AC80" si="12">(($H$63+1)-(RANK(Y2,Y$2:Y$30)))</f>
        <v>6</v>
      </c>
      <c r="AD52">
        <f t="shared" ref="AD52:AD80" si="13">(($H$63+1)-(RANK(AA2,AA$2:AA$30)))</f>
        <v>8</v>
      </c>
      <c r="AE52">
        <f t="shared" ref="AE52:AF80" si="14">(($H$63+1)-(RANK(AC2,AC$2:AC$30)))</f>
        <v>7</v>
      </c>
      <c r="AF52">
        <f t="shared" si="14"/>
        <v>4</v>
      </c>
      <c r="AG52" t="str">
        <f>INDEX(S52:S92, MATCH(LARGE(X52:X92, 1),X52:X92, 0))</f>
        <v>Centreofexcellence (IRE)</v>
      </c>
    </row>
    <row r="53" spans="1:33" hidden="1" outlineLevel="1">
      <c r="A53" t="s">
        <v>43</v>
      </c>
      <c r="B53" t="str">
        <f>A2</f>
        <v>My Renaissance</v>
      </c>
      <c r="C53">
        <f>AE2</f>
        <v>224.03489999999999</v>
      </c>
      <c r="D53">
        <f>AG2</f>
        <v>105</v>
      </c>
      <c r="E53">
        <f>C53-D53</f>
        <v>119.03489999999999</v>
      </c>
      <c r="F53">
        <f>SUMIF(B53:B61, B53, G53:G61)</f>
        <v>0.17039519880303139</v>
      </c>
      <c r="G53">
        <f>(1/C53)*(C53-C54)</f>
        <v>1.2701146116073822E-2</v>
      </c>
      <c r="H53">
        <f>AF2</f>
        <v>10</v>
      </c>
      <c r="J53">
        <v>2</v>
      </c>
      <c r="K53" t="str">
        <f t="shared" si="0"/>
        <v>North West Wind</v>
      </c>
      <c r="L53" t="str">
        <f t="shared" si="0"/>
        <v>Glance Back</v>
      </c>
      <c r="M53" t="str">
        <f t="shared" si="0"/>
        <v>Bally Lagan (IRE)</v>
      </c>
      <c r="N53" t="str">
        <f t="shared" si="1"/>
        <v>Diamond Rock</v>
      </c>
      <c r="O53" t="str">
        <f t="shared" si="2"/>
        <v>Seven Devils (IRE)</v>
      </c>
      <c r="P53" t="str">
        <f t="shared" si="3"/>
        <v>North West Wind</v>
      </c>
      <c r="Q53" t="str">
        <f t="shared" si="4"/>
        <v>North West Wind</v>
      </c>
      <c r="R53" t="str">
        <f t="shared" si="5"/>
        <v>Notonebuttwo (IRE)</v>
      </c>
      <c r="S53" t="str">
        <f t="shared" si="6"/>
        <v>Diamond Rock</v>
      </c>
      <c r="V53">
        <f t="shared" si="7"/>
        <v>52</v>
      </c>
      <c r="W53">
        <f t="shared" si="8"/>
        <v>-54</v>
      </c>
      <c r="X53">
        <f t="shared" si="9"/>
        <v>-54</v>
      </c>
      <c r="Y53">
        <f t="shared" si="10"/>
        <v>10</v>
      </c>
      <c r="Z53">
        <f t="shared" si="10"/>
        <v>6</v>
      </c>
      <c r="AA53">
        <f t="shared" si="10"/>
        <v>2</v>
      </c>
      <c r="AB53">
        <f t="shared" si="11"/>
        <v>9</v>
      </c>
      <c r="AC53">
        <f t="shared" si="12"/>
        <v>3</v>
      </c>
      <c r="AD53">
        <f t="shared" si="13"/>
        <v>4</v>
      </c>
      <c r="AE53">
        <f t="shared" si="14"/>
        <v>8</v>
      </c>
      <c r="AF53">
        <f t="shared" si="14"/>
        <v>10</v>
      </c>
    </row>
    <row r="54" spans="1:33" hidden="1" outlineLevel="1">
      <c r="A54" t="s">
        <v>44</v>
      </c>
      <c r="B54" t="str">
        <f>A3</f>
        <v>Diamond Rock</v>
      </c>
      <c r="C54">
        <f>AE3</f>
        <v>221.18940000000001</v>
      </c>
      <c r="D54">
        <f>AG3</f>
        <v>106</v>
      </c>
      <c r="E54">
        <f t="shared" ref="E54:E55" si="15">C54-D54</f>
        <v>115.18940000000001</v>
      </c>
      <c r="F54">
        <f ca="1">SUMIF(B53:B64, B54, G53:G61)</f>
        <v>0.24054809013006806</v>
      </c>
      <c r="H54">
        <f>AF3</f>
        <v>6.5</v>
      </c>
      <c r="J54">
        <v>3</v>
      </c>
      <c r="K54" t="str">
        <f t="shared" si="0"/>
        <v>Seven Devils (IRE)</v>
      </c>
      <c r="L54" t="str">
        <f t="shared" si="0"/>
        <v>My Renaissance</v>
      </c>
      <c r="M54" t="str">
        <f t="shared" si="0"/>
        <v>North West Wind</v>
      </c>
      <c r="N54" t="str">
        <f t="shared" si="1"/>
        <v>Roxyfet (FR)</v>
      </c>
      <c r="O54" t="str">
        <f t="shared" si="2"/>
        <v>My Renaissance</v>
      </c>
      <c r="P54" t="str">
        <f t="shared" si="3"/>
        <v>Roxyfet (FR)</v>
      </c>
      <c r="Q54" t="str">
        <f t="shared" si="4"/>
        <v>Roxyfet (FR)</v>
      </c>
      <c r="R54" t="str">
        <f t="shared" si="5"/>
        <v>Glance Back</v>
      </c>
      <c r="S54" t="str">
        <f t="shared" si="6"/>
        <v>Royal Act</v>
      </c>
      <c r="V54">
        <f t="shared" si="7"/>
        <v>44</v>
      </c>
      <c r="W54">
        <f t="shared" si="8"/>
        <v>-52</v>
      </c>
      <c r="X54">
        <f t="shared" si="9"/>
        <v>-52</v>
      </c>
      <c r="Y54">
        <f t="shared" si="10"/>
        <v>4</v>
      </c>
      <c r="Z54">
        <f t="shared" si="10"/>
        <v>10</v>
      </c>
      <c r="AA54">
        <f t="shared" si="10"/>
        <v>10</v>
      </c>
      <c r="AB54">
        <f t="shared" si="11"/>
        <v>1</v>
      </c>
      <c r="AC54">
        <f t="shared" si="12"/>
        <v>5</v>
      </c>
      <c r="AD54">
        <f t="shared" si="13"/>
        <v>5</v>
      </c>
      <c r="AE54">
        <f t="shared" si="14"/>
        <v>2</v>
      </c>
      <c r="AF54">
        <f t="shared" si="14"/>
        <v>7</v>
      </c>
    </row>
    <row r="55" spans="1:33" hidden="1" outlineLevel="1">
      <c r="A55" t="s">
        <v>45</v>
      </c>
      <c r="B55" t="str">
        <f>A4</f>
        <v>Royal Act</v>
      </c>
      <c r="C55">
        <f>AE4</f>
        <v>212.9742</v>
      </c>
      <c r="D55">
        <f>AG4</f>
        <v>96</v>
      </c>
      <c r="E55">
        <f t="shared" si="15"/>
        <v>116.9742</v>
      </c>
      <c r="F55">
        <f ca="1">SUMIF(B53:B64, B55, G53:G61)</f>
        <v>0</v>
      </c>
      <c r="H55">
        <f>AF4</f>
        <v>6.5</v>
      </c>
      <c r="J55">
        <v>4</v>
      </c>
      <c r="K55" t="str">
        <f t="shared" si="0"/>
        <v>Notonebuttwo (IRE)</v>
      </c>
      <c r="L55" t="str">
        <f t="shared" si="0"/>
        <v>Centreofexcellence (IRE)</v>
      </c>
      <c r="M55" t="str">
        <f t="shared" si="0"/>
        <v>My Renaissance</v>
      </c>
      <c r="N55" t="str">
        <f t="shared" si="1"/>
        <v>North West Wind</v>
      </c>
      <c r="O55" t="str">
        <f t="shared" si="2"/>
        <v>Roxyfet (FR)</v>
      </c>
      <c r="P55" t="str">
        <f t="shared" si="3"/>
        <v>Bally Lagan (IRE)</v>
      </c>
      <c r="Q55" t="str">
        <f t="shared" si="4"/>
        <v>Bally Lagan (IRE)</v>
      </c>
      <c r="R55" t="str">
        <f t="shared" si="5"/>
        <v>Royal Act</v>
      </c>
      <c r="S55" t="str">
        <f t="shared" si="6"/>
        <v>North West Wind</v>
      </c>
      <c r="V55">
        <f t="shared" si="7"/>
        <v>53</v>
      </c>
      <c r="W55">
        <f t="shared" si="8"/>
        <v>-50</v>
      </c>
      <c r="X55">
        <f t="shared" si="9"/>
        <v>-50</v>
      </c>
      <c r="Y55">
        <f t="shared" si="10"/>
        <v>9</v>
      </c>
      <c r="Z55">
        <f t="shared" si="10"/>
        <v>5</v>
      </c>
      <c r="AA55">
        <f t="shared" si="10"/>
        <v>8</v>
      </c>
      <c r="AB55">
        <f t="shared" si="11"/>
        <v>7</v>
      </c>
      <c r="AC55">
        <f t="shared" si="12"/>
        <v>9</v>
      </c>
      <c r="AD55">
        <f t="shared" si="13"/>
        <v>10</v>
      </c>
      <c r="AE55">
        <f t="shared" si="14"/>
        <v>4</v>
      </c>
      <c r="AF55">
        <f t="shared" si="14"/>
        <v>1</v>
      </c>
    </row>
    <row r="56" spans="1:33" hidden="1" outlineLevel="1">
      <c r="A56" t="s">
        <v>46</v>
      </c>
      <c r="B56" t="str">
        <f>INDEX(A$2:A$20,MATCH(C56,M$2:M$20,0))</f>
        <v>Diamond Rock</v>
      </c>
      <c r="C56">
        <f>LARGE(M$2:M$20, D56)</f>
        <v>84.825000000000003</v>
      </c>
      <c r="D56">
        <v>1</v>
      </c>
      <c r="E56">
        <f>LARGE(M$2:M$20, F56)</f>
        <v>80.792000000000002</v>
      </c>
      <c r="F56">
        <v>2</v>
      </c>
      <c r="G56">
        <f t="shared" ref="G56:G61" si="16">IF(C56&gt;0, (1/C56)*(C56-E56), 0.1)</f>
        <v>4.7544945475979969E-2</v>
      </c>
      <c r="H56">
        <f t="shared" ref="H56:H61" si="17">INDEX(AF$2:AF$20,MATCH(B56,A$2:A$20,0))</f>
        <v>6.5</v>
      </c>
      <c r="J56">
        <v>5</v>
      </c>
      <c r="K56" t="str">
        <f t="shared" si="0"/>
        <v>My Renaissance</v>
      </c>
      <c r="L56" t="str">
        <f t="shared" si="0"/>
        <v>Diamond Rock</v>
      </c>
      <c r="M56" t="str">
        <f t="shared" si="0"/>
        <v>Seven Devils (IRE)</v>
      </c>
      <c r="N56" t="str">
        <f t="shared" si="1"/>
        <v>Bally Lagan (IRE)</v>
      </c>
      <c r="O56" t="str">
        <f t="shared" si="2"/>
        <v>Notonebuttwo (IRE)</v>
      </c>
      <c r="P56" t="str">
        <f t="shared" si="3"/>
        <v>My Renaissance</v>
      </c>
      <c r="Q56" t="str">
        <f t="shared" si="4"/>
        <v>My Renaissance</v>
      </c>
      <c r="R56" t="str">
        <f t="shared" si="5"/>
        <v>Bally Lagan (IRE)</v>
      </c>
      <c r="S56" t="str">
        <f t="shared" si="6"/>
        <v>Seven Devils (IRE)</v>
      </c>
      <c r="V56">
        <f t="shared" si="7"/>
        <v>41</v>
      </c>
      <c r="W56">
        <f t="shared" si="8"/>
        <v>-56</v>
      </c>
      <c r="X56">
        <f t="shared" si="9"/>
        <v>-56</v>
      </c>
      <c r="Y56">
        <f t="shared" si="10"/>
        <v>8</v>
      </c>
      <c r="Z56">
        <f t="shared" si="10"/>
        <v>4</v>
      </c>
      <c r="AA56">
        <f t="shared" si="10"/>
        <v>6</v>
      </c>
      <c r="AB56">
        <f t="shared" si="11"/>
        <v>5</v>
      </c>
      <c r="AC56">
        <f t="shared" si="12"/>
        <v>4</v>
      </c>
      <c r="AD56">
        <f t="shared" si="13"/>
        <v>9</v>
      </c>
      <c r="AE56">
        <f t="shared" si="14"/>
        <v>3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My Renaissance</v>
      </c>
      <c r="C57">
        <f>LARGE(W$2:W$20, D57)</f>
        <v>20.718599999999999</v>
      </c>
      <c r="D57">
        <v>1</v>
      </c>
      <c r="E57">
        <f>LARGE(W$2:W$20, F57)</f>
        <v>17.4514</v>
      </c>
      <c r="F57">
        <v>2</v>
      </c>
      <c r="G57">
        <f t="shared" si="16"/>
        <v>0.15769405268695758</v>
      </c>
      <c r="H57">
        <f t="shared" si="17"/>
        <v>10</v>
      </c>
      <c r="J57">
        <v>6</v>
      </c>
      <c r="K57" t="str">
        <f t="shared" si="0"/>
        <v>Bally Lagan (IRE)</v>
      </c>
      <c r="L57" t="str">
        <f t="shared" si="0"/>
        <v>North West Wind</v>
      </c>
      <c r="M57" t="str">
        <f t="shared" si="0"/>
        <v>Notonebuttwo (IRE)</v>
      </c>
      <c r="N57" t="str">
        <f t="shared" si="1"/>
        <v>Seven Devils (IRE)</v>
      </c>
      <c r="O57" t="str">
        <f t="shared" si="2"/>
        <v>Royal Act</v>
      </c>
      <c r="P57" t="str">
        <f t="shared" si="3"/>
        <v>Royal Act</v>
      </c>
      <c r="Q57" t="str">
        <f t="shared" si="4"/>
        <v>Royal Act</v>
      </c>
      <c r="R57" t="str">
        <f t="shared" si="5"/>
        <v>Centreofexcellence (IRE)</v>
      </c>
      <c r="S57" t="str">
        <f t="shared" si="6"/>
        <v>Bally Lagan (IRE)</v>
      </c>
      <c r="V57">
        <f t="shared" si="7"/>
        <v>38</v>
      </c>
      <c r="W57">
        <f t="shared" si="8"/>
        <v>-58</v>
      </c>
      <c r="X57">
        <f t="shared" si="9"/>
        <v>-58</v>
      </c>
      <c r="Y57">
        <f t="shared" si="10"/>
        <v>5</v>
      </c>
      <c r="Z57">
        <f t="shared" si="10"/>
        <v>2</v>
      </c>
      <c r="AA57">
        <f t="shared" si="10"/>
        <v>9</v>
      </c>
      <c r="AB57">
        <f t="shared" si="11"/>
        <v>6</v>
      </c>
      <c r="AC57">
        <f t="shared" si="12"/>
        <v>7</v>
      </c>
      <c r="AD57">
        <f t="shared" si="13"/>
        <v>2</v>
      </c>
      <c r="AE57">
        <f t="shared" si="14"/>
        <v>1</v>
      </c>
      <c r="AF57">
        <f t="shared" si="14"/>
        <v>6</v>
      </c>
    </row>
    <row r="58" spans="1:33" hidden="1" outlineLevel="1">
      <c r="A58" t="s">
        <v>28</v>
      </c>
      <c r="B58" t="str">
        <f>INDEX(A$2:A$20,MATCH(C58,AA$2:AA$20,0))</f>
        <v>North West Wind</v>
      </c>
      <c r="C58">
        <f>LARGE(AA$2:AA$20, D58)</f>
        <v>2.3595999999999999</v>
      </c>
      <c r="D58">
        <v>1</v>
      </c>
      <c r="E58">
        <f>LARGE(AA$2:AA$20, F58)</f>
        <v>2.1431</v>
      </c>
      <c r="F58">
        <v>2</v>
      </c>
      <c r="G58">
        <f t="shared" si="16"/>
        <v>9.175283946431595E-2</v>
      </c>
      <c r="H58">
        <f t="shared" si="17"/>
        <v>5.5</v>
      </c>
      <c r="J58">
        <v>7</v>
      </c>
      <c r="K58" t="str">
        <f t="shared" si="0"/>
        <v>Royal Act</v>
      </c>
      <c r="L58" t="str">
        <f t="shared" si="0"/>
        <v>Seven Devils (IRE)</v>
      </c>
      <c r="M58" t="str">
        <f t="shared" si="0"/>
        <v>Centreofexcellence (IRE)</v>
      </c>
      <c r="N58" t="str">
        <f t="shared" si="1"/>
        <v>Centreofexcellence (IRE)</v>
      </c>
      <c r="O58" t="str">
        <f t="shared" si="2"/>
        <v>Diamond Rock</v>
      </c>
      <c r="P58" t="str">
        <f t="shared" si="3"/>
        <v>Seven Devils (IRE)</v>
      </c>
      <c r="Q58" t="str">
        <f t="shared" si="4"/>
        <v>Seven Devils (IRE)</v>
      </c>
      <c r="R58" t="str">
        <f t="shared" si="5"/>
        <v>My Renaissance</v>
      </c>
      <c r="S58" t="str">
        <f t="shared" si="6"/>
        <v>Glance Back</v>
      </c>
      <c r="V58">
        <f t="shared" si="7"/>
        <v>47</v>
      </c>
      <c r="W58">
        <f t="shared" si="8"/>
        <v>-53</v>
      </c>
      <c r="X58">
        <f t="shared" si="9"/>
        <v>-53</v>
      </c>
      <c r="Y58">
        <f t="shared" si="10"/>
        <v>1</v>
      </c>
      <c r="Z58">
        <f t="shared" si="10"/>
        <v>9</v>
      </c>
      <c r="AA58">
        <f t="shared" si="10"/>
        <v>3</v>
      </c>
      <c r="AB58">
        <f t="shared" si="11"/>
        <v>3</v>
      </c>
      <c r="AC58">
        <f t="shared" si="12"/>
        <v>10</v>
      </c>
      <c r="AD58">
        <f t="shared" si="13"/>
        <v>3</v>
      </c>
      <c r="AE58">
        <f t="shared" si="14"/>
        <v>10</v>
      </c>
      <c r="AF58">
        <f t="shared" si="14"/>
        <v>8</v>
      </c>
    </row>
    <row r="59" spans="1:33" hidden="1" outlineLevel="1">
      <c r="A59" t="s">
        <v>30</v>
      </c>
      <c r="B59" t="str">
        <f>INDEX(A$2:A$20,MATCH(C59,AC$2:AC$20,0))</f>
        <v>Glance Back</v>
      </c>
      <c r="C59">
        <f>LARGE(AC$2:AC$20, D59)</f>
        <v>2.5114999999999998</v>
      </c>
      <c r="D59">
        <v>1</v>
      </c>
      <c r="E59">
        <f>LARGE(AC$2:AC$20, F59)</f>
        <v>2.4274</v>
      </c>
      <c r="F59">
        <v>2</v>
      </c>
      <c r="G59">
        <f t="shared" si="16"/>
        <v>3.348596456301009E-2</v>
      </c>
      <c r="H59">
        <f t="shared" si="17"/>
        <v>6.5</v>
      </c>
      <c r="J59">
        <v>8</v>
      </c>
      <c r="K59" t="str">
        <f t="shared" si="0"/>
        <v>Centreofexcellence (IRE)</v>
      </c>
      <c r="L59" t="str">
        <f t="shared" si="0"/>
        <v>Roxyfet (FR)</v>
      </c>
      <c r="M59" t="str">
        <f t="shared" si="0"/>
        <v>Glance Back</v>
      </c>
      <c r="N59" t="str">
        <f t="shared" si="1"/>
        <v>Glance Back</v>
      </c>
      <c r="O59" t="str">
        <f t="shared" si="2"/>
        <v>Glance Back</v>
      </c>
      <c r="P59" t="str">
        <f t="shared" si="3"/>
        <v>Diamond Rock</v>
      </c>
      <c r="Q59" t="str">
        <f t="shared" si="4"/>
        <v>Diamond Rock</v>
      </c>
      <c r="R59" t="str">
        <f t="shared" si="5"/>
        <v>Roxyfet (FR)</v>
      </c>
      <c r="S59" t="str">
        <f t="shared" si="6"/>
        <v>Centreofexcellence (IRE)</v>
      </c>
      <c r="V59">
        <f t="shared" si="7"/>
        <v>31</v>
      </c>
      <c r="W59">
        <f t="shared" si="8"/>
        <v>-48</v>
      </c>
      <c r="X59">
        <f t="shared" si="9"/>
        <v>-48</v>
      </c>
      <c r="Y59">
        <f t="shared" si="10"/>
        <v>3</v>
      </c>
      <c r="Z59">
        <f t="shared" si="10"/>
        <v>7</v>
      </c>
      <c r="AA59">
        <f t="shared" si="10"/>
        <v>4</v>
      </c>
      <c r="AB59">
        <f t="shared" si="11"/>
        <v>4</v>
      </c>
      <c r="AC59">
        <f t="shared" si="12"/>
        <v>1</v>
      </c>
      <c r="AD59">
        <f t="shared" si="13"/>
        <v>1</v>
      </c>
      <c r="AE59">
        <f t="shared" si="14"/>
        <v>6</v>
      </c>
      <c r="AF59">
        <f t="shared" si="14"/>
        <v>5</v>
      </c>
    </row>
    <row r="60" spans="1:33" hidden="1" outlineLevel="1">
      <c r="A60" t="s">
        <v>26</v>
      </c>
      <c r="B60" t="str">
        <f>INDEX(A$2:A$20,MATCH(C60,Y$2:Y$20,0))</f>
        <v>Glance Back</v>
      </c>
      <c r="C60">
        <f>LARGE(Y$2:Y$20, D60)</f>
        <v>2.9723000000000002</v>
      </c>
      <c r="D60">
        <v>1</v>
      </c>
      <c r="E60">
        <f>LARGE(Y$2:Y$20, F60)</f>
        <v>2.5981999999999998</v>
      </c>
      <c r="F60">
        <v>2</v>
      </c>
      <c r="G60">
        <f t="shared" si="16"/>
        <v>0.12586212697237839</v>
      </c>
      <c r="H60">
        <f t="shared" si="17"/>
        <v>6.5</v>
      </c>
      <c r="J60">
        <v>9</v>
      </c>
      <c r="K60" t="str">
        <f t="shared" si="0"/>
        <v>Roxyfet (FR)</v>
      </c>
      <c r="L60" t="str">
        <f t="shared" si="0"/>
        <v>Bally Lagan (IRE)</v>
      </c>
      <c r="M60" t="str">
        <f t="shared" si="0"/>
        <v>Diamond Rock</v>
      </c>
      <c r="N60" t="str">
        <f t="shared" si="1"/>
        <v>Notonebuttwo (IRE)</v>
      </c>
      <c r="O60" t="str">
        <f t="shared" si="2"/>
        <v>Bally Lagan (IRE)</v>
      </c>
      <c r="P60" t="str">
        <f t="shared" si="3"/>
        <v>Notonebuttwo (IRE)</v>
      </c>
      <c r="Q60" t="str">
        <f t="shared" si="4"/>
        <v>Notonebuttwo (IRE)</v>
      </c>
      <c r="R60" t="str">
        <f t="shared" si="5"/>
        <v>Seven Devils (IRE)</v>
      </c>
      <c r="S60" t="str">
        <f t="shared" si="6"/>
        <v>Notonebuttwo (IRE)</v>
      </c>
      <c r="V60">
        <f t="shared" si="7"/>
        <v>37</v>
      </c>
      <c r="W60">
        <f t="shared" si="8"/>
        <v>-48</v>
      </c>
      <c r="X60">
        <f t="shared" si="9"/>
        <v>-48</v>
      </c>
      <c r="Y60">
        <f t="shared" si="10"/>
        <v>7</v>
      </c>
      <c r="Z60">
        <f t="shared" si="10"/>
        <v>1</v>
      </c>
      <c r="AA60">
        <f t="shared" si="10"/>
        <v>5</v>
      </c>
      <c r="AB60">
        <f t="shared" si="11"/>
        <v>2</v>
      </c>
      <c r="AC60">
        <f t="shared" si="12"/>
        <v>2</v>
      </c>
      <c r="AD60">
        <f t="shared" si="13"/>
        <v>6</v>
      </c>
      <c r="AE60">
        <f t="shared" si="14"/>
        <v>5</v>
      </c>
      <c r="AF60">
        <f t="shared" si="14"/>
        <v>9</v>
      </c>
    </row>
    <row r="61" spans="1:33" hidden="1" outlineLevel="1">
      <c r="A61" t="s">
        <v>47</v>
      </c>
      <c r="B61" t="str">
        <f>INDEX(A$2:A$20,MATCH(C61,AD$2:AD$20,0))</f>
        <v>Diamond Rock</v>
      </c>
      <c r="C61">
        <f>LARGE(AD$2:AD$20, D61)</f>
        <v>27.475200000000001</v>
      </c>
      <c r="D61">
        <v>1</v>
      </c>
      <c r="E61">
        <f>LARGE(AD$2:AD$20, F61)</f>
        <v>22.1724</v>
      </c>
      <c r="F61">
        <v>2</v>
      </c>
      <c r="G61">
        <f t="shared" si="16"/>
        <v>0.19300314465408808</v>
      </c>
      <c r="H61">
        <f t="shared" si="17"/>
        <v>6.5</v>
      </c>
      <c r="J61">
        <v>10</v>
      </c>
      <c r="K61" t="str">
        <f t="shared" si="0"/>
        <v>Glance Back</v>
      </c>
      <c r="L61" t="str">
        <f t="shared" si="0"/>
        <v>Notonebuttwo (IRE)</v>
      </c>
      <c r="M61" t="str">
        <f t="shared" si="0"/>
        <v>Roxyfet (FR)</v>
      </c>
      <c r="N61" t="str">
        <f t="shared" si="1"/>
        <v>Royal Act</v>
      </c>
      <c r="O61" t="str">
        <f t="shared" si="2"/>
        <v>Centreofexcellence (IRE)</v>
      </c>
      <c r="P61" t="str">
        <f t="shared" si="3"/>
        <v>Centreofexcellence (IRE)</v>
      </c>
      <c r="Q61" t="str">
        <f t="shared" si="4"/>
        <v>Centreofexcellence (IRE)</v>
      </c>
      <c r="R61" t="str">
        <f t="shared" si="5"/>
        <v>North West Wind</v>
      </c>
      <c r="S61" t="str">
        <f t="shared" si="6"/>
        <v>Roxyfet (FR)</v>
      </c>
      <c r="V61">
        <f t="shared" si="7"/>
        <v>41</v>
      </c>
      <c r="W61">
        <f t="shared" si="8"/>
        <v>-58</v>
      </c>
      <c r="X61">
        <f>IF(ISNA(W61),"",W61)</f>
        <v>-58</v>
      </c>
      <c r="Y61">
        <f t="shared" si="10"/>
        <v>2</v>
      </c>
      <c r="Z61">
        <f t="shared" si="10"/>
        <v>3</v>
      </c>
      <c r="AA61">
        <f t="shared" si="10"/>
        <v>1</v>
      </c>
      <c r="AB61">
        <f t="shared" si="11"/>
        <v>8</v>
      </c>
      <c r="AC61">
        <f t="shared" si="12"/>
        <v>8</v>
      </c>
      <c r="AD61">
        <f t="shared" si="13"/>
        <v>7</v>
      </c>
      <c r="AE61">
        <f t="shared" si="14"/>
        <v>9</v>
      </c>
      <c r="AF61">
        <f t="shared" si="14"/>
        <v>3</v>
      </c>
    </row>
    <row r="62" spans="1:33" hidden="1" outlineLevel="1">
      <c r="A62" t="s">
        <v>116</v>
      </c>
      <c r="B62" t="str">
        <f>IF(OR(D2="5f ", D2="6f ", D2="7f ", D2="1m "), B57, IF(J2="2yo", B59, B53))</f>
        <v>My Renaissance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Diamond Rock</v>
      </c>
      <c r="C63" t="str">
        <f>IF(G68="Handicap", INDEX(B53:B55,(MATCH(LARGE(D53:D55,3),D53:D55,0))))</f>
        <v>Royal Act</v>
      </c>
      <c r="D63" t="str">
        <f>IF(G68="Handicap", INDEX(B53:B55,(MATCH(LARGE(E53:E55,1),E53:E55,0))))</f>
        <v>My Renaissance</v>
      </c>
      <c r="G63" t="s">
        <v>68</v>
      </c>
      <c r="H63">
        <f>COUNTIF(A2:A30, "*")</f>
        <v>10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Diamond Rock</v>
      </c>
      <c r="C64">
        <f>INDEX(AF$2:AF$20,MATCH(B64,A$2:A$20,0))</f>
        <v>6.5</v>
      </c>
      <c r="D64">
        <v>1</v>
      </c>
      <c r="E64">
        <f>SUMIF(B53:B61, B64, G53:G61)</f>
        <v>0.24054809013006806</v>
      </c>
      <c r="F64">
        <v>0</v>
      </c>
      <c r="G64" t="str">
        <f>K2</f>
        <v>Oliver Greenall Racing Handicap Chase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My Renaissance</v>
      </c>
      <c r="C65">
        <f>INDEX(AF$2:AF$20,MATCH(B65,A$2:A$20,0))</f>
        <v>10</v>
      </c>
      <c r="D65">
        <v>1</v>
      </c>
      <c r="F65">
        <f>IF(G68="Non Handicap", F64+1, F64)</f>
        <v>0</v>
      </c>
      <c r="G65" t="str">
        <f>D2</f>
        <v xml:space="preserve">2m1½f </v>
      </c>
      <c r="H65">
        <f>LARGE(G58:G60, 1)</f>
        <v>0.12586212697237839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4614</v>
      </c>
      <c r="H66">
        <f ca="1">LARGE(F53:F55, 1)</f>
        <v>0.24054809013006806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Diamond Rock</v>
      </c>
      <c r="F67">
        <f>IF(H63&lt;11, F66+1, F66)</f>
        <v>1</v>
      </c>
      <c r="G67" t="str">
        <f>G2</f>
        <v>Good</v>
      </c>
      <c r="H67" t="str">
        <f ca="1">INDEX(B53:B55,MATCH(H66,F53:F55,0))</f>
        <v>Diamond Rock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Diamond Rock</v>
      </c>
      <c r="B68" t="str">
        <f ca="1">IF(ISNA(A68), B56, A68)</f>
        <v>Diamond Rock</v>
      </c>
      <c r="C68">
        <f ca="1">INDEX(AF$2:AF$20,MATCH(B68,A$2:A$20,0))</f>
        <v>6.5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Diamond Rock</v>
      </c>
      <c r="C69">
        <f ca="1">INDEX(AF$2:AF$20,MATCH(B69,A$2:A$20,0))</f>
        <v>6.5</v>
      </c>
      <c r="D69">
        <v>1</v>
      </c>
      <c r="F69">
        <f ca="1">IF(E70&gt;1, F68+1, F68)</f>
        <v>1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Diamond Rock</v>
      </c>
      <c r="C70">
        <f ca="1">INDEX(AF$2:AF$20,MATCH(B70,A$2:A$20,0))</f>
        <v>6.5</v>
      </c>
      <c r="D70">
        <v>1</v>
      </c>
      <c r="E70">
        <f ca="1">SUMIF(B53:B61, B70, G53:G61)</f>
        <v>0.24054809013006806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My Renaissance</v>
      </c>
      <c r="C72">
        <f>C53</f>
        <v>224.03489999999999</v>
      </c>
      <c r="D72">
        <f>(1/C72)*(C72-C73)</f>
        <v>1.2701146116073822E-2</v>
      </c>
      <c r="E72">
        <f>H53</f>
        <v>10</v>
      </c>
      <c r="F72">
        <f>(E72*10)-10</f>
        <v>90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Diamond Rock</v>
      </c>
      <c r="C73">
        <f t="shared" si="19"/>
        <v>221.18940000000001</v>
      </c>
      <c r="D73">
        <f>(1/C73)*(C73-C74)</f>
        <v>3.7141020320141972E-2</v>
      </c>
      <c r="E73">
        <f t="shared" ref="E73:E74" si="20">H54</f>
        <v>6.5</v>
      </c>
      <c r="F73">
        <f>(E73*10)-10</f>
        <v>55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Royal Act</v>
      </c>
      <c r="C74">
        <f t="shared" si="19"/>
        <v>212.9742</v>
      </c>
      <c r="E74">
        <f t="shared" si="20"/>
        <v>6.5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4.5</v>
      </c>
      <c r="C77">
        <f>SMALL(AF2:AF50, 1)</f>
        <v>4.5</v>
      </c>
      <c r="D77" t="str">
        <f>IF(G77&lt;=3, "YES", "NO")</f>
        <v>NO</v>
      </c>
      <c r="E77">
        <f>IF(C77=0,SMALL(AF2:AF49,2), C77)</f>
        <v>4.5</v>
      </c>
      <c r="F77">
        <f>IF(E77=0, SMALL(AF2:AF49, 3), E77)</f>
        <v>4.5</v>
      </c>
      <c r="G77">
        <f>IF(F77=0, SMALL(AF2:AF49, 4), F77)</f>
        <v>4.5</v>
      </c>
      <c r="H77" t="str">
        <f>INDEX(A2:A50, MATCH(G77, AF2:AF50, 0))</f>
        <v>Seven Devils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187.0829</v>
      </c>
      <c r="C78">
        <f>(B79-B78)+0.01</f>
        <v>36.961999999999996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224.03489999999999</v>
      </c>
      <c r="C79">
        <f>C78/B79</f>
        <v>0.16498322359596651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Seven Devils (IRE) is 16.5% behind top-rated My Renaissance. </v>
      </c>
      <c r="H79" t="str">
        <f>INDEX(A2:A50, MATCH(B79, AE2:AE50, 0))</f>
        <v>My Renaissance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11.416399999999999</v>
      </c>
      <c r="C80">
        <f>(B81-B80)+0.01</f>
        <v>9.3121999999999989</v>
      </c>
      <c r="D80" t="str">
        <f>D2</f>
        <v xml:space="preserve">2m1½f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20.718599999999999</v>
      </c>
      <c r="C81">
        <f>C80/B81</f>
        <v>0.44946087090826597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Roxyfet (FR)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Bangor</v>
      </c>
    </row>
    <row r="82" spans="1:19" hidden="1" outlineLevel="1">
      <c r="A82" t="s">
        <v>110</v>
      </c>
      <c r="B82">
        <f>INDEX(M2:M49, MATCH(H77, A2:A49, 0))</f>
        <v>74.760000000000005</v>
      </c>
      <c r="C82">
        <f>(B83-B82)+0.01</f>
        <v>10.074999999999998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84.825000000000003</v>
      </c>
      <c r="C83">
        <f>C82/B83</f>
        <v>0.11877394636015322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Seven Devils (IRE)is the form horse.</v>
      </c>
      <c r="H83" t="str">
        <f>INDEX(A2:A50,MATCH(B83,INDEX(M2:M50,0)))</f>
        <v>Roxyfet (FR)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1.1850000000000001</v>
      </c>
      <c r="C84">
        <f>(B85-B84)+0.01</f>
        <v>1.3364999999999998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2.5114999999999998</v>
      </c>
      <c r="C85">
        <f>C84/B85</f>
        <v>0.53215210033844307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Glance Back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14.099399999999999</v>
      </c>
      <c r="C86">
        <f>(B87-B86)+0.01</f>
        <v>13.385800000000001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27.475200000000001</v>
      </c>
      <c r="C87">
        <f>C86/B87</f>
        <v>0.48719572559981367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Diamond Rock is 48.72% ahead of Seven Devils (IRE). </v>
      </c>
      <c r="H87" t="str">
        <f>INDEX(A2:A50, MATCH(B87, AD2:AD50, 0))</f>
        <v>Diamond Rock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1.3617999999999999</v>
      </c>
      <c r="C88">
        <f>B89-B88</f>
        <v>1.6105000000000003</v>
      </c>
      <c r="H88" t="str">
        <f>INDEX(X2:X50, MATCH(B88, Y2:Y50, 0))</f>
        <v>Fox, Mr D R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2.9723000000000002</v>
      </c>
      <c r="C89">
        <f>C88/B89</f>
        <v>0.54183628839619158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Bargary, J P is 54.18% ahead of Fox, Mr D R. </v>
      </c>
      <c r="H89" t="str">
        <f>INDEX(X2:X50, MATCH(B89, Y2:Y50, 0))</f>
        <v>Bargary, J P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38.020200000000003</v>
      </c>
      <c r="C90">
        <f>(B91-B90)+0.01</f>
        <v>35.769799999999996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73.78</v>
      </c>
      <c r="C91">
        <f>(C90+0.01)/(B91+0.01)</f>
        <v>0.48488684103537055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Royal Act outperformed Seven Devils (IRE) significantly.</v>
      </c>
      <c r="H91" t="str">
        <f>INDEX(A2:A50, MATCH(B91, N2:N50, 0))</f>
        <v>Royal Act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4</v>
      </c>
      <c r="F92" t="str">
        <f>IF(E92=0, "", IF(E92=1, "*", IF(E92=2, "**", IF(E92=3, "***", IF(E92=4, "****", IF(E92&gt;4, "*****", ""))))))</f>
        <v>****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0.33329999999999999</v>
      </c>
    </row>
    <row r="96" spans="1:19" hidden="1" outlineLevel="1">
      <c r="A96" t="s">
        <v>70</v>
      </c>
      <c r="B96">
        <f>INDEX(Sheet1!H:H, MATCH($A$51, Sheet1!$A:$A,0))</f>
        <v>0.1905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str">
        <f>INDEX(F96:F101,MATCH(1,E96:E101,0))</f>
        <v>My Renaissance</v>
      </c>
    </row>
    <row r="97" spans="1:6" hidden="1" outlineLevel="1">
      <c r="A97" t="s">
        <v>25</v>
      </c>
      <c r="B97">
        <f>INDEX(Sheet1!J:J, MATCH($A$51, Sheet1!$A:$A,0))</f>
        <v>9.5200000000000007E-2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0.42859999999999998</v>
      </c>
      <c r="C98" t="str">
        <f>IF(AND($B$94&gt;15,B98&gt;0.25),B57)</f>
        <v>My Renaissance</v>
      </c>
      <c r="D98">
        <f t="shared" si="22"/>
        <v>6</v>
      </c>
      <c r="E98">
        <f t="shared" si="23"/>
        <v>1</v>
      </c>
      <c r="F98" t="str">
        <f t="shared" si="24"/>
        <v>My Renaissance</v>
      </c>
    </row>
    <row r="99" spans="1:6" hidden="1" outlineLevel="1">
      <c r="A99" t="s">
        <v>26</v>
      </c>
      <c r="B99">
        <f>INDEX(Sheet1!P:P, MATCH($A$51, Sheet1!$A:$A,0))</f>
        <v>0.38100000000000001</v>
      </c>
      <c r="C99" t="str">
        <f>IF(AND($B$94&gt;15,B99&gt;0.25),B59)</f>
        <v>Glance Back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0.23810000000000001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0.38100000000000001</v>
      </c>
      <c r="C101" t="str">
        <f>IF(AND($B$94&gt;15,B101&gt;0.25),B60)</f>
        <v>Glance Back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9.5703125" bestFit="1" customWidth="1"/>
    <col min="3" max="5" width="12" bestFit="1" customWidth="1"/>
    <col min="6" max="6" width="13.28515625" bestFit="1" customWidth="1"/>
    <col min="7" max="7" width="97" bestFit="1" customWidth="1"/>
    <col min="8" max="8" width="19.5703125" bestFit="1" customWidth="1"/>
    <col min="9" max="9" width="13.42578125" bestFit="1" customWidth="1"/>
    <col min="10" max="10" width="16.28515625" bestFit="1" customWidth="1"/>
    <col min="11" max="11" width="44.7109375" bestFit="1" customWidth="1"/>
    <col min="12" max="19" width="19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5" bestFit="1" customWidth="1"/>
    <col min="25" max="25" width="14.42578125" bestFit="1" customWidth="1"/>
    <col min="26" max="26" width="18" bestFit="1" customWidth="1"/>
    <col min="27" max="27" width="15" bestFit="1" customWidth="1"/>
    <col min="28" max="28" width="22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9.5703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777</v>
      </c>
      <c r="B2" s="1">
        <v>0.64236111111111105</v>
      </c>
      <c r="C2" t="s">
        <v>177</v>
      </c>
      <c r="D2" t="s">
        <v>705</v>
      </c>
      <c r="E2" t="s">
        <v>775</v>
      </c>
      <c r="F2">
        <v>7408</v>
      </c>
      <c r="G2" t="s">
        <v>336</v>
      </c>
      <c r="H2" t="s">
        <v>337</v>
      </c>
      <c r="I2" t="s">
        <v>233</v>
      </c>
      <c r="J2" t="s">
        <v>338</v>
      </c>
      <c r="K2" t="s">
        <v>776</v>
      </c>
      <c r="L2">
        <v>7</v>
      </c>
      <c r="M2">
        <v>122.3807</v>
      </c>
      <c r="N2">
        <v>108.9811</v>
      </c>
      <c r="O2">
        <v>35.256300000000003</v>
      </c>
      <c r="P2">
        <v>15.087199999999999</v>
      </c>
      <c r="Q2">
        <v>6.9869000000000003</v>
      </c>
      <c r="R2">
        <v>11.478199999999999</v>
      </c>
      <c r="S2">
        <v>4.8296000000000001</v>
      </c>
      <c r="T2">
        <v>4.8833000000000002</v>
      </c>
      <c r="U2">
        <v>2.1421000000000001</v>
      </c>
      <c r="V2">
        <v>2.3475000000000001</v>
      </c>
      <c r="W2">
        <v>23.438600000000001</v>
      </c>
      <c r="X2" t="s">
        <v>520</v>
      </c>
      <c r="Y2">
        <v>3.1431</v>
      </c>
      <c r="Z2" t="s">
        <v>714</v>
      </c>
      <c r="AA2">
        <v>3.0589</v>
      </c>
      <c r="AB2" t="s">
        <v>376</v>
      </c>
      <c r="AC2">
        <v>1.7959000000000001</v>
      </c>
      <c r="AD2">
        <v>27.605899999999998</v>
      </c>
      <c r="AE2" s="23">
        <v>373.4153</v>
      </c>
      <c r="AF2">
        <v>0.73</v>
      </c>
      <c r="AG2">
        <v>0</v>
      </c>
    </row>
    <row r="3" spans="1:33">
      <c r="A3" t="s">
        <v>779</v>
      </c>
      <c r="B3" s="1">
        <v>0.64236111111111105</v>
      </c>
      <c r="C3" t="s">
        <v>177</v>
      </c>
      <c r="D3" t="s">
        <v>705</v>
      </c>
      <c r="E3" t="s">
        <v>775</v>
      </c>
      <c r="F3">
        <v>7408</v>
      </c>
      <c r="G3" t="s">
        <v>336</v>
      </c>
      <c r="H3" t="s">
        <v>337</v>
      </c>
      <c r="I3" t="s">
        <v>233</v>
      </c>
      <c r="J3" t="s">
        <v>338</v>
      </c>
      <c r="K3" t="s">
        <v>776</v>
      </c>
      <c r="L3">
        <v>7</v>
      </c>
      <c r="M3">
        <v>116.9932</v>
      </c>
      <c r="N3">
        <v>77.418000000000006</v>
      </c>
      <c r="O3">
        <v>39.451000000000001</v>
      </c>
      <c r="P3">
        <v>5.8827999999999996</v>
      </c>
      <c r="Q3">
        <v>4.0575000000000001</v>
      </c>
      <c r="R3">
        <v>3.8605</v>
      </c>
      <c r="S3">
        <v>3.1364999999999998</v>
      </c>
      <c r="T3">
        <v>1.5181</v>
      </c>
      <c r="U3">
        <v>1.2397</v>
      </c>
      <c r="V3">
        <v>0.66069999999999995</v>
      </c>
      <c r="W3">
        <v>24.402899999999999</v>
      </c>
      <c r="X3" t="s">
        <v>516</v>
      </c>
      <c r="Y3">
        <v>4.7619999999999996</v>
      </c>
      <c r="Z3" t="s">
        <v>780</v>
      </c>
      <c r="AA3">
        <v>2.64</v>
      </c>
      <c r="AB3" t="s">
        <v>376</v>
      </c>
      <c r="AC3">
        <v>1.7959000000000001</v>
      </c>
      <c r="AD3">
        <v>4.9934000000000003</v>
      </c>
      <c r="AE3">
        <v>292.81220000000002</v>
      </c>
      <c r="AF3">
        <v>3</v>
      </c>
      <c r="AG3">
        <v>0</v>
      </c>
    </row>
    <row r="4" spans="1:33">
      <c r="A4" t="s">
        <v>781</v>
      </c>
      <c r="B4" s="1">
        <v>0.64236111111111105</v>
      </c>
      <c r="C4" t="s">
        <v>177</v>
      </c>
      <c r="D4" t="s">
        <v>705</v>
      </c>
      <c r="E4" t="s">
        <v>775</v>
      </c>
      <c r="F4">
        <v>7408</v>
      </c>
      <c r="G4" t="s">
        <v>336</v>
      </c>
      <c r="H4" t="s">
        <v>337</v>
      </c>
      <c r="I4" t="s">
        <v>233</v>
      </c>
      <c r="J4" t="s">
        <v>338</v>
      </c>
      <c r="K4" t="s">
        <v>776</v>
      </c>
      <c r="L4">
        <v>6</v>
      </c>
      <c r="M4">
        <v>71.615600000000001</v>
      </c>
      <c r="N4">
        <v>66.320300000000003</v>
      </c>
      <c r="O4">
        <v>21.948399999999999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508</v>
      </c>
      <c r="Y4">
        <v>4.1961000000000004</v>
      </c>
      <c r="Z4" t="s">
        <v>782</v>
      </c>
      <c r="AA4">
        <v>3.1798000000000002</v>
      </c>
      <c r="AB4" t="s">
        <v>487</v>
      </c>
      <c r="AC4">
        <v>1.9114</v>
      </c>
      <c r="AD4">
        <v>8.9999000000000002</v>
      </c>
      <c r="AE4">
        <v>208.95140000000001</v>
      </c>
      <c r="AF4">
        <v>8</v>
      </c>
      <c r="AG4">
        <v>0</v>
      </c>
    </row>
    <row r="5" spans="1:33">
      <c r="A5" t="s">
        <v>783</v>
      </c>
      <c r="B5" s="1">
        <v>0.64236111111111105</v>
      </c>
      <c r="C5" t="s">
        <v>177</v>
      </c>
      <c r="D5" t="s">
        <v>705</v>
      </c>
      <c r="E5" t="s">
        <v>775</v>
      </c>
      <c r="F5">
        <v>7408</v>
      </c>
      <c r="G5" t="s">
        <v>336</v>
      </c>
      <c r="H5" t="s">
        <v>337</v>
      </c>
      <c r="I5" t="s">
        <v>233</v>
      </c>
      <c r="J5" t="s">
        <v>338</v>
      </c>
      <c r="K5" t="s">
        <v>776</v>
      </c>
      <c r="L5">
        <v>6</v>
      </c>
      <c r="M5">
        <v>66.087400000000002</v>
      </c>
      <c r="N5">
        <v>44.4572</v>
      </c>
      <c r="O5">
        <v>26.1448</v>
      </c>
      <c r="P5">
        <v>10.5402</v>
      </c>
      <c r="Q5">
        <v>7.4001999999999999</v>
      </c>
      <c r="R5">
        <v>5.7763</v>
      </c>
      <c r="S5">
        <v>4.0129000000000001</v>
      </c>
      <c r="T5">
        <v>2.0794999999999999</v>
      </c>
      <c r="U5">
        <v>0.91590000000000005</v>
      </c>
      <c r="V5">
        <v>0.97660000000000002</v>
      </c>
      <c r="W5">
        <v>18.395</v>
      </c>
      <c r="X5" t="s">
        <v>607</v>
      </c>
      <c r="Y5">
        <v>3.1257999999999999</v>
      </c>
      <c r="Z5" t="s">
        <v>387</v>
      </c>
      <c r="AA5">
        <v>2.1661999999999999</v>
      </c>
      <c r="AB5" t="s">
        <v>487</v>
      </c>
      <c r="AC5">
        <v>1.9114</v>
      </c>
      <c r="AD5">
        <v>12.6334</v>
      </c>
      <c r="AE5">
        <v>206.62280000000001</v>
      </c>
      <c r="AF5">
        <v>6</v>
      </c>
      <c r="AG5">
        <v>131</v>
      </c>
    </row>
    <row r="6" spans="1:33">
      <c r="A6" t="s">
        <v>784</v>
      </c>
      <c r="B6" s="1">
        <v>0.64236111111111105</v>
      </c>
      <c r="C6" t="s">
        <v>177</v>
      </c>
      <c r="D6" t="s">
        <v>705</v>
      </c>
      <c r="E6" t="s">
        <v>775</v>
      </c>
      <c r="F6">
        <v>7408</v>
      </c>
      <c r="G6" t="s">
        <v>336</v>
      </c>
      <c r="H6" t="s">
        <v>337</v>
      </c>
      <c r="I6" t="s">
        <v>233</v>
      </c>
      <c r="J6" t="s">
        <v>338</v>
      </c>
      <c r="K6" t="s">
        <v>776</v>
      </c>
      <c r="L6">
        <v>7</v>
      </c>
      <c r="M6">
        <v>45.3992</v>
      </c>
      <c r="N6">
        <v>34.375700000000002</v>
      </c>
      <c r="O6">
        <v>34.3142</v>
      </c>
      <c r="P6">
        <v>12.6286</v>
      </c>
      <c r="Q6">
        <v>5.8783000000000003</v>
      </c>
      <c r="R6">
        <v>5.6113</v>
      </c>
      <c r="S6">
        <v>1.8864000000000001</v>
      </c>
      <c r="T6">
        <v>1.5394000000000001</v>
      </c>
      <c r="U6">
        <v>1.2819</v>
      </c>
      <c r="V6">
        <v>1.2331000000000001</v>
      </c>
      <c r="W6">
        <v>13.4107</v>
      </c>
      <c r="X6" t="s">
        <v>611</v>
      </c>
      <c r="Y6">
        <v>1.3842000000000001</v>
      </c>
      <c r="Z6" t="s">
        <v>612</v>
      </c>
      <c r="AA6">
        <v>1.2178</v>
      </c>
      <c r="AB6" t="s">
        <v>785</v>
      </c>
      <c r="AC6">
        <v>1.7372000000000001</v>
      </c>
      <c r="AD6">
        <v>13.5899</v>
      </c>
      <c r="AE6">
        <v>175.4879</v>
      </c>
      <c r="AF6">
        <v>50</v>
      </c>
      <c r="AG6">
        <v>0</v>
      </c>
    </row>
    <row r="7" spans="1:33">
      <c r="A7" t="s">
        <v>786</v>
      </c>
      <c r="B7" s="1">
        <v>0.64236111111111105</v>
      </c>
      <c r="C7" t="s">
        <v>177</v>
      </c>
      <c r="D7" t="s">
        <v>705</v>
      </c>
      <c r="E7" t="s">
        <v>775</v>
      </c>
      <c r="F7">
        <v>7408</v>
      </c>
      <c r="G7" t="s">
        <v>336</v>
      </c>
      <c r="H7" t="s">
        <v>337</v>
      </c>
      <c r="I7" t="s">
        <v>233</v>
      </c>
      <c r="J7" t="s">
        <v>338</v>
      </c>
      <c r="K7" t="s">
        <v>776</v>
      </c>
      <c r="L7">
        <v>7</v>
      </c>
      <c r="M7">
        <v>44.674900000000001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5.7142999999999997</v>
      </c>
      <c r="X7" t="s">
        <v>527</v>
      </c>
      <c r="Y7">
        <v>1.4020999999999999</v>
      </c>
      <c r="Z7" t="s">
        <v>787</v>
      </c>
      <c r="AA7">
        <v>8.8900000000000007E-2</v>
      </c>
      <c r="AB7" t="s">
        <v>380</v>
      </c>
      <c r="AC7">
        <v>1.4553</v>
      </c>
      <c r="AD7">
        <v>0</v>
      </c>
      <c r="AE7">
        <v>121.286</v>
      </c>
      <c r="AF7">
        <v>33</v>
      </c>
      <c r="AG7">
        <v>0</v>
      </c>
    </row>
    <row r="51" spans="1:33" hidden="1" outlineLevel="1">
      <c r="A51" t="str">
        <f>C2</f>
        <v>Chepstow</v>
      </c>
      <c r="B51">
        <f>B2</f>
        <v>0.64236111111111105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The Worlds End (IRE)</v>
      </c>
      <c r="L52" t="str">
        <f t="shared" si="0"/>
        <v>The Worlds End (IRE)</v>
      </c>
      <c r="M52" t="str">
        <f t="shared" si="0"/>
        <v>Now Mcginty (IRE)</v>
      </c>
      <c r="N52" t="str">
        <f t="shared" ref="N52:N91" si="1">INDEX($A$2:$A$20,(MATCH(LARGE(W$2:W$20,$J52),W$2:W$20,0)))</f>
        <v>Now Mcginty (IRE)</v>
      </c>
      <c r="O52" t="str">
        <f t="shared" ref="O52:O91" si="2">INDEX($A$2:$A$20,(MATCH(LARGE(AA$2:AA$20,$J52),AA$2:AA$20,0)))</f>
        <v>Merry Milan (IRE)</v>
      </c>
      <c r="P52" t="str">
        <f t="shared" ref="P52:P91" si="3">INDEX($A$2:$A$20,(MATCH(LARGE(Y$2:Y$20,$J52),Y$2:Y$20,0)))</f>
        <v>Now Mcginty (IRE)</v>
      </c>
      <c r="Q52" t="str">
        <f t="shared" ref="Q52:Q91" si="4">INDEX($A$2:$A$20,(MATCH(LARGE(Y$2:Y$20,$J52),Y$2:Y$20,0)))</f>
        <v>Now Mcginty (IRE)</v>
      </c>
      <c r="R52" t="str">
        <f t="shared" ref="R52:R91" si="5">INDEX($A$2:$A$20,(MATCH(LARGE(AD$2:AD$20,$J52),AD$2:AD$20,0)))</f>
        <v>The Worlds End (IRE)</v>
      </c>
      <c r="S52" t="str">
        <f t="shared" ref="S52:S80" si="6">A2</f>
        <v>The Worlds End (IRE)</v>
      </c>
      <c r="V52">
        <f t="shared" ref="V52:V80" si="7">SUM(Y52:AF52)</f>
        <v>41</v>
      </c>
      <c r="W52">
        <f t="shared" ref="W52:W80" si="8">V52-AG2</f>
        <v>41</v>
      </c>
      <c r="X52">
        <f t="shared" ref="X52:X60" si="9">IF(ISNA(W52),"",W52)</f>
        <v>41</v>
      </c>
      <c r="Y52">
        <f t="shared" ref="Y52:AA80" si="10">(($H$63+1)-(RANK(M2,M$2:M$30)))</f>
        <v>6</v>
      </c>
      <c r="Z52">
        <f t="shared" si="10"/>
        <v>6</v>
      </c>
      <c r="AA52">
        <f t="shared" si="10"/>
        <v>5</v>
      </c>
      <c r="AB52">
        <f t="shared" ref="AB52:AB80" si="11">(($H$63+1)-(RANK(W2,W$2:W$30)))</f>
        <v>5</v>
      </c>
      <c r="AC52">
        <f t="shared" ref="AC52:AC80" si="12">(($H$63+1)-(RANK(Y2,Y$2:Y$30)))</f>
        <v>4</v>
      </c>
      <c r="AD52">
        <f t="shared" ref="AD52:AD80" si="13">(($H$63+1)-(RANK(AA2,AA$2:AA$30)))</f>
        <v>5</v>
      </c>
      <c r="AE52">
        <f t="shared" ref="AE52:AF80" si="14">(($H$63+1)-(RANK(AC2,AC$2:AC$30)))</f>
        <v>4</v>
      </c>
      <c r="AF52">
        <f t="shared" si="14"/>
        <v>6</v>
      </c>
      <c r="AG52" t="str">
        <f>INDEX(S52:S92, MATCH(LARGE(X52:X92, 1),X52:X92, 0))</f>
        <v>The Worlds End (IRE)</v>
      </c>
    </row>
    <row r="53" spans="1:33" hidden="1" outlineLevel="1">
      <c r="A53" t="s">
        <v>43</v>
      </c>
      <c r="B53" t="str">
        <f>A2</f>
        <v>The Worlds End (IRE)</v>
      </c>
      <c r="C53">
        <f>AE2</f>
        <v>373.4153</v>
      </c>
      <c r="D53">
        <f>AG2</f>
        <v>0</v>
      </c>
      <c r="E53">
        <f>C53-D53</f>
        <v>373.4153</v>
      </c>
      <c r="F53">
        <f>SUMIF(B53:B61, B53, G53:G61)</f>
        <v>0.76759378670658185</v>
      </c>
      <c r="G53">
        <f>(1/C53)*(C53-C54)</f>
        <v>0.21585376924834088</v>
      </c>
      <c r="H53">
        <f>AF2</f>
        <v>0.73</v>
      </c>
      <c r="J53">
        <v>2</v>
      </c>
      <c r="K53" t="str">
        <f t="shared" si="0"/>
        <v>Now Mcginty (IRE)</v>
      </c>
      <c r="L53" t="str">
        <f t="shared" si="0"/>
        <v>Now Mcginty (IRE)</v>
      </c>
      <c r="M53" t="str">
        <f t="shared" si="0"/>
        <v>The Worlds End (IRE)</v>
      </c>
      <c r="N53" t="str">
        <f t="shared" si="1"/>
        <v>The Worlds End (IRE)</v>
      </c>
      <c r="O53" t="str">
        <f t="shared" si="2"/>
        <v>The Worlds End (IRE)</v>
      </c>
      <c r="P53" t="str">
        <f t="shared" si="3"/>
        <v>Merry Milan (IRE)</v>
      </c>
      <c r="Q53" t="str">
        <f t="shared" si="4"/>
        <v>Merry Milan (IRE)</v>
      </c>
      <c r="R53" t="str">
        <f t="shared" si="5"/>
        <v>Amour Dor</v>
      </c>
      <c r="S53" t="str">
        <f t="shared" si="6"/>
        <v>Now Mcginty (IRE)</v>
      </c>
      <c r="V53">
        <f t="shared" si="7"/>
        <v>38</v>
      </c>
      <c r="W53">
        <f t="shared" si="8"/>
        <v>38</v>
      </c>
      <c r="X53">
        <f t="shared" si="9"/>
        <v>38</v>
      </c>
      <c r="Y53">
        <f t="shared" si="10"/>
        <v>5</v>
      </c>
      <c r="Z53">
        <f t="shared" si="10"/>
        <v>5</v>
      </c>
      <c r="AA53">
        <f t="shared" si="10"/>
        <v>6</v>
      </c>
      <c r="AB53">
        <f t="shared" si="11"/>
        <v>6</v>
      </c>
      <c r="AC53">
        <f t="shared" si="12"/>
        <v>6</v>
      </c>
      <c r="AD53">
        <f t="shared" si="13"/>
        <v>4</v>
      </c>
      <c r="AE53">
        <f t="shared" si="14"/>
        <v>4</v>
      </c>
      <c r="AF53">
        <f t="shared" si="14"/>
        <v>2</v>
      </c>
    </row>
    <row r="54" spans="1:33" hidden="1" outlineLevel="1">
      <c r="A54" t="s">
        <v>44</v>
      </c>
      <c r="B54" t="str">
        <f>A3</f>
        <v>Now Mcginty (IRE)</v>
      </c>
      <c r="C54">
        <f>AE3</f>
        <v>292.81220000000002</v>
      </c>
      <c r="D54">
        <f>AG3</f>
        <v>0</v>
      </c>
      <c r="E54">
        <f t="shared" ref="E54:E55" si="15">C54-D54</f>
        <v>292.81220000000002</v>
      </c>
      <c r="F54">
        <f ca="1">SUMIF(B53:B64, B54, G53:G61)</f>
        <v>0.15835241852137721</v>
      </c>
      <c r="H54">
        <f>AF3</f>
        <v>3</v>
      </c>
      <c r="J54">
        <v>3</v>
      </c>
      <c r="K54" t="str">
        <f t="shared" si="0"/>
        <v>Merry Milan (IRE)</v>
      </c>
      <c r="L54" t="str">
        <f t="shared" si="0"/>
        <v>Merry Milan (IRE)</v>
      </c>
      <c r="M54" t="str">
        <f t="shared" si="0"/>
        <v>Amour Dor</v>
      </c>
      <c r="N54" t="str">
        <f t="shared" si="1"/>
        <v>Terry The Fish (IRE)</v>
      </c>
      <c r="O54" t="str">
        <f t="shared" si="2"/>
        <v>Now Mcginty (IRE)</v>
      </c>
      <c r="P54" t="str">
        <f t="shared" si="3"/>
        <v>The Worlds End (IRE)</v>
      </c>
      <c r="Q54" t="str">
        <f t="shared" si="4"/>
        <v>The Worlds End (IRE)</v>
      </c>
      <c r="R54" t="str">
        <f t="shared" si="5"/>
        <v>Terry The Fish (IRE)</v>
      </c>
      <c r="S54" t="str">
        <f t="shared" si="6"/>
        <v>Merry Milan (IRE)</v>
      </c>
      <c r="V54">
        <f t="shared" si="7"/>
        <v>31</v>
      </c>
      <c r="W54">
        <f t="shared" si="8"/>
        <v>31</v>
      </c>
      <c r="X54">
        <f t="shared" si="9"/>
        <v>31</v>
      </c>
      <c r="Y54">
        <f t="shared" si="10"/>
        <v>4</v>
      </c>
      <c r="Z54">
        <f t="shared" si="10"/>
        <v>4</v>
      </c>
      <c r="AA54">
        <f t="shared" si="10"/>
        <v>2</v>
      </c>
      <c r="AB54">
        <f t="shared" si="11"/>
        <v>1</v>
      </c>
      <c r="AC54">
        <f t="shared" si="12"/>
        <v>5</v>
      </c>
      <c r="AD54">
        <f t="shared" si="13"/>
        <v>6</v>
      </c>
      <c r="AE54">
        <f t="shared" si="14"/>
        <v>6</v>
      </c>
      <c r="AF54">
        <f t="shared" si="14"/>
        <v>3</v>
      </c>
    </row>
    <row r="55" spans="1:33" hidden="1" outlineLevel="1">
      <c r="A55" t="s">
        <v>45</v>
      </c>
      <c r="B55" t="str">
        <f>A4</f>
        <v>Merry Milan (IRE)</v>
      </c>
      <c r="C55">
        <f>AE4</f>
        <v>208.95140000000001</v>
      </c>
      <c r="D55">
        <f>AG4</f>
        <v>0</v>
      </c>
      <c r="E55">
        <f t="shared" si="15"/>
        <v>208.95140000000001</v>
      </c>
      <c r="F55">
        <f ca="1">SUMIF(B53:B64, B55, G53:G61)</f>
        <v>3.8021259198691808E-2</v>
      </c>
      <c r="H55">
        <f>AF4</f>
        <v>8</v>
      </c>
      <c r="J55">
        <v>4</v>
      </c>
      <c r="K55" t="str">
        <f t="shared" si="0"/>
        <v>Terry The Fish (IRE)</v>
      </c>
      <c r="L55" t="str">
        <f t="shared" si="0"/>
        <v>Terry The Fish (IRE)</v>
      </c>
      <c r="M55" t="str">
        <f t="shared" si="0"/>
        <v>Terry The Fish (IRE)</v>
      </c>
      <c r="N55" t="str">
        <f t="shared" si="1"/>
        <v>Amour Dor</v>
      </c>
      <c r="O55" t="str">
        <f t="shared" si="2"/>
        <v>Terry The Fish (IRE)</v>
      </c>
      <c r="P55" t="str">
        <f t="shared" si="3"/>
        <v>Terry The Fish (IRE)</v>
      </c>
      <c r="Q55" t="str">
        <f t="shared" si="4"/>
        <v>Terry The Fish (IRE)</v>
      </c>
      <c r="R55" t="str">
        <f t="shared" si="5"/>
        <v>Merry Milan (IRE)</v>
      </c>
      <c r="S55" t="str">
        <f t="shared" si="6"/>
        <v>Terry The Fish (IRE)</v>
      </c>
      <c r="V55">
        <f t="shared" si="7"/>
        <v>29</v>
      </c>
      <c r="W55">
        <f t="shared" si="8"/>
        <v>-102</v>
      </c>
      <c r="X55">
        <f t="shared" si="9"/>
        <v>-102</v>
      </c>
      <c r="Y55">
        <f t="shared" si="10"/>
        <v>3</v>
      </c>
      <c r="Z55">
        <f t="shared" si="10"/>
        <v>3</v>
      </c>
      <c r="AA55">
        <f t="shared" si="10"/>
        <v>3</v>
      </c>
      <c r="AB55">
        <f t="shared" si="11"/>
        <v>4</v>
      </c>
      <c r="AC55">
        <f t="shared" si="12"/>
        <v>3</v>
      </c>
      <c r="AD55">
        <f t="shared" si="13"/>
        <v>3</v>
      </c>
      <c r="AE55">
        <f t="shared" si="14"/>
        <v>6</v>
      </c>
      <c r="AF55">
        <f t="shared" si="14"/>
        <v>4</v>
      </c>
    </row>
    <row r="56" spans="1:33" hidden="1" outlineLevel="1">
      <c r="A56" t="s">
        <v>46</v>
      </c>
      <c r="B56" t="str">
        <f>INDEX(A$2:A$20,MATCH(C56,M$2:M$20,0))</f>
        <v>The Worlds End (IRE)</v>
      </c>
      <c r="C56">
        <f>LARGE(M$2:M$20, D56)</f>
        <v>122.3807</v>
      </c>
      <c r="D56">
        <v>1</v>
      </c>
      <c r="E56">
        <f>LARGE(M$2:M$20, F56)</f>
        <v>116.9932</v>
      </c>
      <c r="F56">
        <v>2</v>
      </c>
      <c r="G56">
        <f t="shared" ref="G56:G61" si="16">IF(C56&gt;0, (1/C56)*(C56-E56), 0.1)</f>
        <v>4.402246432648288E-2</v>
      </c>
      <c r="H56">
        <f t="shared" ref="H56:H61" si="17">INDEX(AF$2:AF$20,MATCH(B56,A$2:A$20,0))</f>
        <v>0.73</v>
      </c>
      <c r="J56">
        <v>5</v>
      </c>
      <c r="K56" t="str">
        <f t="shared" si="0"/>
        <v>Amour Dor</v>
      </c>
      <c r="L56" t="str">
        <f t="shared" si="0"/>
        <v>Amour Dor</v>
      </c>
      <c r="M56" t="str">
        <f t="shared" si="0"/>
        <v>Merry Milan (IRE)</v>
      </c>
      <c r="N56" t="str">
        <f t="shared" si="1"/>
        <v>Againn Dul Aghaidh</v>
      </c>
      <c r="O56" t="str">
        <f t="shared" si="2"/>
        <v>Amour Dor</v>
      </c>
      <c r="P56" t="str">
        <f t="shared" si="3"/>
        <v>Againn Dul Aghaidh</v>
      </c>
      <c r="Q56" t="str">
        <f t="shared" si="4"/>
        <v>Againn Dul Aghaidh</v>
      </c>
      <c r="R56" t="str">
        <f t="shared" si="5"/>
        <v>Now Mcginty (IRE)</v>
      </c>
      <c r="S56" t="str">
        <f t="shared" si="6"/>
        <v>Amour Dor</v>
      </c>
      <c r="V56">
        <f t="shared" si="7"/>
        <v>21</v>
      </c>
      <c r="W56">
        <f t="shared" si="8"/>
        <v>21</v>
      </c>
      <c r="X56">
        <f t="shared" si="9"/>
        <v>21</v>
      </c>
      <c r="Y56">
        <f t="shared" si="10"/>
        <v>2</v>
      </c>
      <c r="Z56">
        <f t="shared" si="10"/>
        <v>2</v>
      </c>
      <c r="AA56">
        <f t="shared" si="10"/>
        <v>4</v>
      </c>
      <c r="AB56">
        <f t="shared" si="11"/>
        <v>3</v>
      </c>
      <c r="AC56">
        <f t="shared" si="12"/>
        <v>1</v>
      </c>
      <c r="AD56">
        <f t="shared" si="13"/>
        <v>2</v>
      </c>
      <c r="AE56">
        <f t="shared" si="14"/>
        <v>2</v>
      </c>
      <c r="AF56">
        <f t="shared" si="14"/>
        <v>5</v>
      </c>
    </row>
    <row r="57" spans="1:33" hidden="1" outlineLevel="1">
      <c r="A57" t="s">
        <v>25</v>
      </c>
      <c r="B57" t="str">
        <f>INDEX(A$2:A$20,MATCH(C57,W$2:W$20,0))</f>
        <v>Now Mcginty (IRE)</v>
      </c>
      <c r="C57">
        <f>LARGE(W$2:W$20, D57)</f>
        <v>24.402899999999999</v>
      </c>
      <c r="D57">
        <v>1</v>
      </c>
      <c r="E57">
        <f>LARGE(W$2:W$20, F57)</f>
        <v>23.438600000000001</v>
      </c>
      <c r="F57">
        <v>2</v>
      </c>
      <c r="G57">
        <f t="shared" si="16"/>
        <v>3.9515795253842703E-2</v>
      </c>
      <c r="H57">
        <f t="shared" si="17"/>
        <v>3</v>
      </c>
      <c r="J57">
        <v>6</v>
      </c>
      <c r="K57" t="str">
        <f t="shared" si="0"/>
        <v>Againn Dul Aghaidh</v>
      </c>
      <c r="L57" t="str">
        <f t="shared" si="0"/>
        <v>Againn Dul Aghaidh</v>
      </c>
      <c r="M57" t="str">
        <f t="shared" si="0"/>
        <v>Againn Dul Aghaidh</v>
      </c>
      <c r="N57" t="str">
        <f t="shared" si="1"/>
        <v>Merry Milan (IRE)</v>
      </c>
      <c r="O57" t="str">
        <f t="shared" si="2"/>
        <v>Againn Dul Aghaidh</v>
      </c>
      <c r="P57" t="str">
        <f t="shared" si="3"/>
        <v>Amour Dor</v>
      </c>
      <c r="Q57" t="str">
        <f t="shared" si="4"/>
        <v>Amour Dor</v>
      </c>
      <c r="R57" t="str">
        <f t="shared" si="5"/>
        <v>Againn Dul Aghaidh</v>
      </c>
      <c r="S57" t="str">
        <f t="shared" si="6"/>
        <v>Againn Dul Aghaidh</v>
      </c>
      <c r="V57">
        <f t="shared" si="7"/>
        <v>10</v>
      </c>
      <c r="W57">
        <f t="shared" si="8"/>
        <v>10</v>
      </c>
      <c r="X57">
        <f t="shared" si="9"/>
        <v>10</v>
      </c>
      <c r="Y57">
        <f t="shared" si="10"/>
        <v>1</v>
      </c>
      <c r="Z57">
        <f t="shared" si="10"/>
        <v>1</v>
      </c>
      <c r="AA57">
        <f t="shared" si="10"/>
        <v>1</v>
      </c>
      <c r="AB57">
        <f t="shared" si="11"/>
        <v>2</v>
      </c>
      <c r="AC57">
        <f t="shared" si="12"/>
        <v>2</v>
      </c>
      <c r="AD57">
        <f t="shared" si="13"/>
        <v>1</v>
      </c>
      <c r="AE57">
        <f t="shared" si="14"/>
        <v>1</v>
      </c>
      <c r="AF57">
        <f t="shared" si="14"/>
        <v>1</v>
      </c>
    </row>
    <row r="58" spans="1:33" hidden="1" outlineLevel="1">
      <c r="A58" t="s">
        <v>28</v>
      </c>
      <c r="B58" t="str">
        <f>INDEX(A$2:A$20,MATCH(C58,AA$2:AA$20,0))</f>
        <v>Merry Milan (IRE)</v>
      </c>
      <c r="C58">
        <f>LARGE(AA$2:AA$20, D58)</f>
        <v>3.1798000000000002</v>
      </c>
      <c r="D58">
        <v>1</v>
      </c>
      <c r="E58">
        <f>LARGE(AA$2:AA$20, F58)</f>
        <v>3.0589</v>
      </c>
      <c r="F58">
        <v>2</v>
      </c>
      <c r="G58">
        <f t="shared" si="16"/>
        <v>3.8021259198691808E-2</v>
      </c>
      <c r="H58">
        <f t="shared" si="17"/>
        <v>8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 t="e">
        <f t="shared" si="10"/>
        <v>#N/A</v>
      </c>
      <c r="Z58">
        <f t="shared" si="10"/>
        <v>1</v>
      </c>
      <c r="AA58">
        <f t="shared" si="10"/>
        <v>1</v>
      </c>
      <c r="AB58">
        <f t="shared" si="11"/>
        <v>1</v>
      </c>
      <c r="AC58" t="e">
        <f t="shared" si="12"/>
        <v>#N/A</v>
      </c>
      <c r="AD58" t="e">
        <f t="shared" si="13"/>
        <v>#N/A</v>
      </c>
      <c r="AE58" t="e">
        <f t="shared" si="14"/>
        <v>#N/A</v>
      </c>
      <c r="AF58">
        <f t="shared" si="14"/>
        <v>1</v>
      </c>
    </row>
    <row r="59" spans="1:33" hidden="1" outlineLevel="1">
      <c r="A59" t="s">
        <v>30</v>
      </c>
      <c r="B59" t="str">
        <f>INDEX(A$2:A$20,MATCH(C59,AC$2:AC$20,0))</f>
        <v>Merry Milan (IRE)</v>
      </c>
      <c r="C59">
        <f>LARGE(AC$2:AC$20, D59)</f>
        <v>1.9114</v>
      </c>
      <c r="D59">
        <v>1</v>
      </c>
      <c r="E59">
        <f>LARGE(AC$2:AC$20, F59)</f>
        <v>1.9114</v>
      </c>
      <c r="F59">
        <v>2</v>
      </c>
      <c r="G59">
        <f t="shared" si="16"/>
        <v>0</v>
      </c>
      <c r="H59">
        <f t="shared" si="17"/>
        <v>8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>
        <f t="shared" si="10"/>
        <v>1</v>
      </c>
      <c r="AA59">
        <f t="shared" si="10"/>
        <v>1</v>
      </c>
      <c r="AB59">
        <f t="shared" si="11"/>
        <v>1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>
        <f t="shared" si="14"/>
        <v>1</v>
      </c>
    </row>
    <row r="60" spans="1:33" hidden="1" outlineLevel="1">
      <c r="A60" t="s">
        <v>26</v>
      </c>
      <c r="B60" t="str">
        <f>INDEX(A$2:A$20,MATCH(C60,Y$2:Y$20,0))</f>
        <v>Now Mcginty (IRE)</v>
      </c>
      <c r="C60">
        <f>LARGE(Y$2:Y$20, D60)</f>
        <v>4.7619999999999996</v>
      </c>
      <c r="D60">
        <v>1</v>
      </c>
      <c r="E60">
        <f>LARGE(Y$2:Y$20, F60)</f>
        <v>4.1961000000000004</v>
      </c>
      <c r="F60">
        <v>2</v>
      </c>
      <c r="G60">
        <f t="shared" si="16"/>
        <v>0.1188366232675345</v>
      </c>
      <c r="H60">
        <f t="shared" si="17"/>
        <v>3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>
        <f t="shared" si="10"/>
        <v>1</v>
      </c>
      <c r="AA60">
        <f t="shared" si="10"/>
        <v>1</v>
      </c>
      <c r="AB60">
        <f t="shared" si="11"/>
        <v>1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>
        <f t="shared" si="14"/>
        <v>1</v>
      </c>
    </row>
    <row r="61" spans="1:33" hidden="1" outlineLevel="1">
      <c r="A61" t="s">
        <v>47</v>
      </c>
      <c r="B61" t="str">
        <f>INDEX(A$2:A$20,MATCH(C61,AD$2:AD$20,0))</f>
        <v>The Worlds End (IRE)</v>
      </c>
      <c r="C61">
        <f>LARGE(AD$2:AD$20, D61)</f>
        <v>27.605899999999998</v>
      </c>
      <c r="D61">
        <v>1</v>
      </c>
      <c r="E61">
        <f>LARGE(AD$2:AD$20, F61)</f>
        <v>13.5899</v>
      </c>
      <c r="F61">
        <v>2</v>
      </c>
      <c r="G61">
        <f t="shared" si="16"/>
        <v>0.50771755313175804</v>
      </c>
      <c r="H61">
        <f t="shared" si="17"/>
        <v>0.73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>
        <f t="shared" si="10"/>
        <v>1</v>
      </c>
      <c r="AA61">
        <f t="shared" si="10"/>
        <v>1</v>
      </c>
      <c r="AB61">
        <f t="shared" si="11"/>
        <v>1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>
        <f t="shared" si="14"/>
        <v>1</v>
      </c>
    </row>
    <row r="62" spans="1:33" hidden="1" outlineLevel="1">
      <c r="A62" t="s">
        <v>116</v>
      </c>
      <c r="B62" t="str">
        <f>IF(OR(D2="5f ", D2="6f ", D2="7f ", D2="1m "), B57, IF(J2="2yo", B59, B53))</f>
        <v>The Worlds End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>
        <f t="shared" si="10"/>
        <v>1</v>
      </c>
      <c r="AA62">
        <f t="shared" si="10"/>
        <v>1</v>
      </c>
      <c r="AB62">
        <f t="shared" si="11"/>
        <v>1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>
        <f t="shared" si="14"/>
        <v>1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The Worlds End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6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>
        <f t="shared" si="10"/>
        <v>1</v>
      </c>
      <c r="AA63">
        <f t="shared" si="10"/>
        <v>1</v>
      </c>
      <c r="AB63">
        <f t="shared" si="11"/>
        <v>1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>
        <f t="shared" si="14"/>
        <v>1</v>
      </c>
    </row>
    <row r="64" spans="1:33" hidden="1" outlineLevel="1">
      <c r="A64" t="s">
        <v>48</v>
      </c>
      <c r="B64" t="str">
        <f>INDEX(B53:B63,MODE(MATCH(B53:B63,B53:B63,0)))</f>
        <v>The Worlds End (IRE)</v>
      </c>
      <c r="C64">
        <f>INDEX(AF$2:AF$20,MATCH(B64,A$2:A$20,0))</f>
        <v>0.73</v>
      </c>
      <c r="D64">
        <v>1</v>
      </c>
      <c r="E64">
        <f>SUMIF(B53:B61, B64, G53:G61)</f>
        <v>0.76759378670658185</v>
      </c>
      <c r="F64">
        <v>0</v>
      </c>
      <c r="G64" t="str">
        <f>K2</f>
        <v>Follow myracingtips On Twitter Beginners Chase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>
        <f t="shared" si="10"/>
        <v>1</v>
      </c>
      <c r="AA64">
        <f t="shared" si="10"/>
        <v>1</v>
      </c>
      <c r="AB64">
        <f t="shared" si="11"/>
        <v>1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>
        <f t="shared" si="14"/>
        <v>1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3m </v>
      </c>
      <c r="H65">
        <f>LARGE(G58:G60, 1)</f>
        <v>0.1188366232675345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>
        <f t="shared" si="10"/>
        <v>1</v>
      </c>
      <c r="AA65">
        <f t="shared" si="10"/>
        <v>1</v>
      </c>
      <c r="AB65">
        <f t="shared" si="11"/>
        <v>1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>
        <f t="shared" si="14"/>
        <v>1</v>
      </c>
    </row>
    <row r="66" spans="1:32" hidden="1" outlineLevel="1">
      <c r="A66" t="s">
        <v>50</v>
      </c>
      <c r="B66" t="str">
        <f>IF(AND(B53=B56,B56=B61),B53,"no selection")</f>
        <v>The Worlds End (IRE)</v>
      </c>
      <c r="C66">
        <f>INDEX(AF$2:AF$20,MATCH(B66,A$2:A$20,0))</f>
        <v>0.73</v>
      </c>
      <c r="D66">
        <v>1</v>
      </c>
      <c r="F66">
        <f>IF(B65=B66, F65+1, F65)</f>
        <v>1</v>
      </c>
      <c r="G66">
        <f>F2</f>
        <v>7408</v>
      </c>
      <c r="H66">
        <f ca="1">LARGE(F53:F55, 1)</f>
        <v>0.76759378670658185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>
        <f t="shared" si="10"/>
        <v>1</v>
      </c>
      <c r="AA66">
        <f t="shared" si="10"/>
        <v>1</v>
      </c>
      <c r="AB66">
        <f t="shared" si="11"/>
        <v>1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>
        <f t="shared" si="14"/>
        <v>1</v>
      </c>
    </row>
    <row r="67" spans="1:32" hidden="1" outlineLevel="1">
      <c r="A67" t="s">
        <v>67</v>
      </c>
      <c r="B67" t="str">
        <f ca="1">H67</f>
        <v>The Worlds End (IRE)</v>
      </c>
      <c r="F67">
        <f>IF(H63&lt;11, F66+1, F66)</f>
        <v>2</v>
      </c>
      <c r="G67" t="str">
        <f>G2</f>
        <v>Good</v>
      </c>
      <c r="H67" t="str">
        <f ca="1">INDEX(B53:B55,MATCH(H66,F53:F55,0))</f>
        <v>The Worlds End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>
        <f t="shared" si="10"/>
        <v>1</v>
      </c>
      <c r="AA67">
        <f t="shared" si="10"/>
        <v>1</v>
      </c>
      <c r="AB67">
        <f t="shared" si="11"/>
        <v>1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>
        <f t="shared" si="14"/>
        <v>1</v>
      </c>
    </row>
    <row r="68" spans="1:32" hidden="1" outlineLevel="1">
      <c r="A68" t="str">
        <f ca="1">INDEX(B62:B67,MODE(MATCH(B62:B67,B62:B67,0)))</f>
        <v>The Worlds End (IRE)</v>
      </c>
      <c r="B68" t="str">
        <f ca="1">IF(ISNA(A68), B56, A68)</f>
        <v>The Worlds End (IRE)</v>
      </c>
      <c r="C68">
        <f ca="1">INDEX(AF$2:AF$20,MATCH(B68,A$2:A$20,0))</f>
        <v>0.73</v>
      </c>
      <c r="D68">
        <v>1</v>
      </c>
      <c r="F68">
        <f ca="1">IF(E70&gt;0.5, F67+1, F67)</f>
        <v>3</v>
      </c>
      <c r="G68" t="str">
        <f>I2</f>
        <v>Non 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>
        <f t="shared" si="10"/>
        <v>1</v>
      </c>
      <c r="AA68">
        <f t="shared" si="10"/>
        <v>1</v>
      </c>
      <c r="AB68">
        <f t="shared" si="11"/>
        <v>1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>
        <f t="shared" si="14"/>
        <v>1</v>
      </c>
    </row>
    <row r="69" spans="1:32" hidden="1" outlineLevel="1">
      <c r="A69" t="s">
        <v>51</v>
      </c>
      <c r="B69" t="str">
        <f ca="1">IF(OR(ISNA(B68), B68="no selection"), B64, B68)</f>
        <v>The Worlds End (IRE)</v>
      </c>
      <c r="C69">
        <f ca="1">INDEX(AF$2:AF$20,MATCH(B69,A$2:A$20,0))</f>
        <v>0.73</v>
      </c>
      <c r="D69">
        <v>1</v>
      </c>
      <c r="F69">
        <f ca="1">IF(E70&gt;1, F68+1, F68)</f>
        <v>3</v>
      </c>
      <c r="G69">
        <f ca="1">IF(G66&lt;5000, F70-1, F70)</f>
        <v>3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>
        <f t="shared" si="10"/>
        <v>1</v>
      </c>
      <c r="AA69">
        <f t="shared" si="10"/>
        <v>1</v>
      </c>
      <c r="AB69">
        <f t="shared" si="11"/>
        <v>1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>
        <f t="shared" si="14"/>
        <v>1</v>
      </c>
    </row>
    <row r="70" spans="1:32" hidden="1" outlineLevel="1">
      <c r="A70" t="s">
        <v>62</v>
      </c>
      <c r="B70" t="str">
        <f ca="1">IF(B69=FALSE, B53, B69)</f>
        <v>The Worlds End (IRE)</v>
      </c>
      <c r="C70">
        <f ca="1">INDEX(AF$2:AF$20,MATCH(B70,A$2:A$20,0))</f>
        <v>0.73</v>
      </c>
      <c r="D70">
        <v>1</v>
      </c>
      <c r="E70">
        <f ca="1">SUMIF(B53:B61, B70, G53:G61)</f>
        <v>0.76759378670658185</v>
      </c>
      <c r="F70">
        <f ca="1">IF(E70&gt;1.5, F69+1, F69)</f>
        <v>3</v>
      </c>
      <c r="G70">
        <f ca="1">IF(H63&gt;15, G69-1, G69)</f>
        <v>3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>
        <f t="shared" si="10"/>
        <v>1</v>
      </c>
      <c r="AA70">
        <f t="shared" si="10"/>
        <v>1</v>
      </c>
      <c r="AB70">
        <f t="shared" si="11"/>
        <v>1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>
        <f t="shared" si="14"/>
        <v>1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>
        <f t="shared" si="10"/>
        <v>1</v>
      </c>
      <c r="AA71">
        <f t="shared" si="10"/>
        <v>1</v>
      </c>
      <c r="AB71">
        <f t="shared" si="11"/>
        <v>1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>
        <f t="shared" si="14"/>
        <v>1</v>
      </c>
    </row>
    <row r="72" spans="1:32" hidden="1" outlineLevel="1">
      <c r="A72" t="s">
        <v>98</v>
      </c>
      <c r="B72" t="str">
        <f>B53</f>
        <v>The Worlds End (IRE)</v>
      </c>
      <c r="C72">
        <f>C53</f>
        <v>373.4153</v>
      </c>
      <c r="D72">
        <f>(1/C72)*(C72-C73)</f>
        <v>0.21585376924834088</v>
      </c>
      <c r="E72">
        <f>H53</f>
        <v>0.73</v>
      </c>
      <c r="F72">
        <f>(E72*10)-10</f>
        <v>-2.7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>
        <f t="shared" si="10"/>
        <v>1</v>
      </c>
      <c r="AA72">
        <f t="shared" si="10"/>
        <v>1</v>
      </c>
      <c r="AB72">
        <f t="shared" si="11"/>
        <v>1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>
        <f t="shared" si="14"/>
        <v>1</v>
      </c>
    </row>
    <row r="73" spans="1:32" hidden="1" outlineLevel="1">
      <c r="A73" t="s">
        <v>99</v>
      </c>
      <c r="B73" t="str">
        <f t="shared" ref="B73:C74" si="19">B54</f>
        <v>Now Mcginty (IRE)</v>
      </c>
      <c r="C73">
        <f t="shared" si="19"/>
        <v>292.81220000000002</v>
      </c>
      <c r="D73">
        <f>(1/C73)*(C73-C74)</f>
        <v>0.28639790281962296</v>
      </c>
      <c r="E73">
        <f t="shared" ref="E73:E74" si="20">H54</f>
        <v>3</v>
      </c>
      <c r="F73">
        <f>(E73*10)-10</f>
        <v>20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>
        <f t="shared" si="10"/>
        <v>1</v>
      </c>
      <c r="AA73">
        <f t="shared" si="10"/>
        <v>1</v>
      </c>
      <c r="AB73">
        <f t="shared" si="11"/>
        <v>1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>
        <f t="shared" si="14"/>
        <v>1</v>
      </c>
    </row>
    <row r="74" spans="1:32" hidden="1" outlineLevel="1">
      <c r="A74" t="s">
        <v>100</v>
      </c>
      <c r="B74" t="str">
        <f t="shared" si="19"/>
        <v>Merry Milan (IRE)</v>
      </c>
      <c r="C74">
        <f t="shared" si="19"/>
        <v>208.95140000000001</v>
      </c>
      <c r="E74">
        <f t="shared" si="20"/>
        <v>8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>
        <f t="shared" si="10"/>
        <v>1</v>
      </c>
      <c r="AA74">
        <f t="shared" si="10"/>
        <v>1</v>
      </c>
      <c r="AB74">
        <f t="shared" si="11"/>
        <v>1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>
        <f t="shared" si="14"/>
        <v>1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>
        <f t="shared" si="10"/>
        <v>1</v>
      </c>
      <c r="AA75">
        <f t="shared" si="10"/>
        <v>1</v>
      </c>
      <c r="AB75">
        <f t="shared" si="11"/>
        <v>1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>
        <f t="shared" si="14"/>
        <v>1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>
        <f t="shared" si="10"/>
        <v>1</v>
      </c>
      <c r="AA76">
        <f t="shared" si="10"/>
        <v>1</v>
      </c>
      <c r="AB76">
        <f t="shared" si="11"/>
        <v>1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>
        <f t="shared" si="14"/>
        <v>1</v>
      </c>
    </row>
    <row r="77" spans="1:32" hidden="1" outlineLevel="1">
      <c r="A77" t="s">
        <v>105</v>
      </c>
      <c r="B77">
        <f>SMALL(AF2:AF50, 1)</f>
        <v>0.73</v>
      </c>
      <c r="C77">
        <f>SMALL(AF2:AF50, 1)</f>
        <v>0.73</v>
      </c>
      <c r="D77" t="str">
        <f>IF(G77&lt;=3, "YES", "NO")</f>
        <v>YES</v>
      </c>
      <c r="E77">
        <f>IF(C77=0,SMALL(AF2:AF49,2), C77)</f>
        <v>0.73</v>
      </c>
      <c r="F77">
        <f>IF(E77=0, SMALL(AF2:AF49, 3), E77)</f>
        <v>0.73</v>
      </c>
      <c r="G77">
        <f>IF(F77=0, SMALL(AF2:AF49, 4), F77)</f>
        <v>0.73</v>
      </c>
      <c r="H77" t="str">
        <f>INDEX(A2:A50, MATCH(G77, AF2:AF50, 0))</f>
        <v>The Worlds End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>
        <f t="shared" si="10"/>
        <v>1</v>
      </c>
      <c r="AA77">
        <f t="shared" si="10"/>
        <v>1</v>
      </c>
      <c r="AB77">
        <f t="shared" si="11"/>
        <v>1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>
        <f t="shared" si="14"/>
        <v>1</v>
      </c>
    </row>
    <row r="78" spans="1:32" hidden="1" outlineLevel="1">
      <c r="A78" t="s">
        <v>106</v>
      </c>
      <c r="B78">
        <f>INDEX(AE2:AE50, MATCH(H77, A2:A50, 0))</f>
        <v>373.4153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>
        <f t="shared" si="10"/>
        <v>1</v>
      </c>
      <c r="AA78">
        <f t="shared" si="10"/>
        <v>1</v>
      </c>
      <c r="AB78">
        <f t="shared" si="11"/>
        <v>1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>
        <f t="shared" si="14"/>
        <v>1</v>
      </c>
    </row>
    <row r="79" spans="1:32" hidden="1" outlineLevel="1">
      <c r="A79" t="s">
        <v>107</v>
      </c>
      <c r="B79">
        <f>LARGE(AE2:AE50, 1)</f>
        <v>373.4153</v>
      </c>
      <c r="C79">
        <f>C78/B79</f>
        <v>2.6779834677368603E-5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The Worlds End (IRE) is highly rated.</v>
      </c>
      <c r="H79" t="str">
        <f>INDEX(A2:A50, MATCH(B79, AE2:AE50, 0))</f>
        <v>The Worlds End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>
        <f t="shared" si="10"/>
        <v>1</v>
      </c>
      <c r="AA79">
        <f t="shared" si="10"/>
        <v>1</v>
      </c>
      <c r="AB79">
        <f t="shared" si="11"/>
        <v>1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>
        <f t="shared" si="14"/>
        <v>1</v>
      </c>
    </row>
    <row r="80" spans="1:32" hidden="1" outlineLevel="1">
      <c r="A80" t="s">
        <v>108</v>
      </c>
      <c r="B80">
        <f>INDEX(W2:W50,MATCH(H77,A2:A50,0))</f>
        <v>23.438600000000001</v>
      </c>
      <c r="C80">
        <f>(B81-B80)+0.01</f>
        <v>0.97429999999999795</v>
      </c>
      <c r="D80" t="str">
        <f>D2</f>
        <v xml:space="preserve">3m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>
        <f t="shared" si="10"/>
        <v>1</v>
      </c>
      <c r="AA80">
        <f t="shared" si="10"/>
        <v>1</v>
      </c>
      <c r="AB80">
        <f t="shared" si="11"/>
        <v>1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>
        <f t="shared" si="14"/>
        <v>1</v>
      </c>
    </row>
    <row r="81" spans="1:19" hidden="1" outlineLevel="1">
      <c r="A81" t="s">
        <v>109</v>
      </c>
      <c r="B81">
        <f>LARGE(W2:W49, 1)</f>
        <v>24.402899999999999</v>
      </c>
      <c r="C81">
        <f>C80/B81</f>
        <v>3.99255826151809E-2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Againn Dul Aghaidh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Chepstow</v>
      </c>
    </row>
    <row r="82" spans="1:19" hidden="1" outlineLevel="1">
      <c r="A82" t="s">
        <v>110</v>
      </c>
      <c r="B82">
        <f>INDEX(M2:M49, MATCH(H77, A2:A49, 0))</f>
        <v>122.3807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122.3807</v>
      </c>
      <c r="C83">
        <f>C82/B83</f>
        <v>8.1712230768413648E-5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The Worlds End (IRE)is the form horse.</v>
      </c>
      <c r="H83" t="str">
        <f>INDEX(A2:A50,MATCH(B83,INDEX(M2:M50,0)))</f>
        <v>Againn Dul Aghaidh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1.7959000000000001</v>
      </c>
      <c r="C84">
        <f>(B85-B84)+0.01</f>
        <v>0.12549999999999994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1.9114</v>
      </c>
      <c r="C85">
        <f>C84/B85</f>
        <v>6.5658679501935727E-2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Merry Milan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27.605899999999998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27.605899999999998</v>
      </c>
      <c r="C87">
        <f>C86/B87</f>
        <v>3.6224140491706485E-4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The Worlds End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3.1431</v>
      </c>
      <c r="C88">
        <f>B89-B88</f>
        <v>1.6188999999999996</v>
      </c>
      <c r="H88" t="str">
        <f>INDEX(X2:X50, MATCH(B88, Y2:Y50, 0))</f>
        <v>Heskin, A P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4.7619999999999996</v>
      </c>
      <c r="C89">
        <f>C88/B89</f>
        <v>0.33996220075598482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OBrien, T J is 34% ahead of Heskin, A P. </v>
      </c>
      <c r="H89" t="str">
        <f>INDEX(X2:X50, MATCH(B89, Y2:Y50, 0))</f>
        <v>OBrien, T J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108.9811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108.9811</v>
      </c>
      <c r="C91">
        <f>(C90+0.01)/(B91+0.01)</f>
        <v>1.8350122165938321E-4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The Worlds End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27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0.1111</v>
      </c>
    </row>
    <row r="96" spans="1:19" hidden="1" outlineLevel="1">
      <c r="A96" t="s">
        <v>70</v>
      </c>
      <c r="B96">
        <f>INDEX(Sheet1!H:H, MATCH($A$51, Sheet1!$A:$A,0))</f>
        <v>0.22220000000000001</v>
      </c>
      <c r="C96" t="b">
        <f>IF(AND($B$94&gt;15,B96&gt;0.25),B55)</f>
        <v>0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3.6999999999999998E-2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0.1852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0.14810000000000001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0.1852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0.1852</v>
      </c>
      <c r="C101" t="b">
        <f>IF(AND($B$94&gt;15,B101&gt;0.25),B60)</f>
        <v>0</v>
      </c>
      <c r="D101">
        <f t="shared" si="22"/>
        <v>3</v>
      </c>
      <c r="E101">
        <f t="shared" si="23"/>
        <v>4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1.140625" bestFit="1" customWidth="1"/>
    <col min="3" max="3" width="18.28515625" bestFit="1" customWidth="1"/>
    <col min="4" max="4" width="12.7109375" bestFit="1" customWidth="1"/>
    <col min="5" max="5" width="12" bestFit="1" customWidth="1"/>
    <col min="6" max="6" width="18.28515625" bestFit="1" customWidth="1"/>
    <col min="7" max="7" width="89" bestFit="1" customWidth="1"/>
    <col min="8" max="8" width="21.140625" bestFit="1" customWidth="1"/>
    <col min="9" max="9" width="10.140625" bestFit="1" customWidth="1"/>
    <col min="10" max="10" width="16.28515625" bestFit="1" customWidth="1"/>
    <col min="11" max="11" width="48" bestFit="1" customWidth="1"/>
    <col min="12" max="19" width="21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5703125" bestFit="1" customWidth="1"/>
    <col min="25" max="25" width="14.42578125" bestFit="1" customWidth="1"/>
    <col min="26" max="26" width="17.5703125" bestFit="1" customWidth="1"/>
    <col min="27" max="27" width="15" bestFit="1" customWidth="1"/>
    <col min="28" max="28" width="20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789</v>
      </c>
      <c r="B2" s="1">
        <v>0.64930555555555558</v>
      </c>
      <c r="C2" t="s">
        <v>156</v>
      </c>
      <c r="D2" t="s">
        <v>719</v>
      </c>
      <c r="E2" t="s">
        <v>277</v>
      </c>
      <c r="F2">
        <v>3493</v>
      </c>
      <c r="G2" t="s">
        <v>231</v>
      </c>
      <c r="H2" t="s">
        <v>232</v>
      </c>
      <c r="I2" t="s">
        <v>5</v>
      </c>
      <c r="J2" t="s">
        <v>278</v>
      </c>
      <c r="K2" t="s">
        <v>788</v>
      </c>
      <c r="L2">
        <v>10</v>
      </c>
      <c r="M2">
        <v>53.835000000000001</v>
      </c>
      <c r="N2">
        <v>45.834499999999998</v>
      </c>
      <c r="O2">
        <v>28.386399999999998</v>
      </c>
      <c r="P2">
        <v>4.1341000000000001</v>
      </c>
      <c r="Q2">
        <v>2.9874999999999998</v>
      </c>
      <c r="R2">
        <v>4.2891000000000004</v>
      </c>
      <c r="S2">
        <v>2.9577</v>
      </c>
      <c r="T2">
        <v>2.4418000000000002</v>
      </c>
      <c r="U2">
        <v>1.5005999999999999</v>
      </c>
      <c r="V2">
        <v>1.5807</v>
      </c>
      <c r="W2">
        <v>20.47</v>
      </c>
      <c r="X2" t="s">
        <v>269</v>
      </c>
      <c r="Y2">
        <v>2.0154000000000001</v>
      </c>
      <c r="Z2" t="s">
        <v>332</v>
      </c>
      <c r="AA2">
        <v>1.5170999999999999</v>
      </c>
      <c r="AB2" t="s">
        <v>790</v>
      </c>
      <c r="AC2">
        <v>1.1049</v>
      </c>
      <c r="AD2">
        <v>10.437099999999999</v>
      </c>
      <c r="AE2" s="23">
        <v>183.49189999999999</v>
      </c>
      <c r="AF2">
        <v>4</v>
      </c>
      <c r="AG2">
        <v>55</v>
      </c>
    </row>
    <row r="3" spans="1:33">
      <c r="A3" t="s">
        <v>791</v>
      </c>
      <c r="B3" s="1">
        <v>0.64930555555555558</v>
      </c>
      <c r="C3" t="s">
        <v>156</v>
      </c>
      <c r="D3" t="s">
        <v>719</v>
      </c>
      <c r="E3" t="s">
        <v>277</v>
      </c>
      <c r="F3">
        <v>3493</v>
      </c>
      <c r="G3" t="s">
        <v>231</v>
      </c>
      <c r="H3" t="s">
        <v>232</v>
      </c>
      <c r="I3" t="s">
        <v>5</v>
      </c>
      <c r="J3" t="s">
        <v>278</v>
      </c>
      <c r="K3" t="s">
        <v>788</v>
      </c>
      <c r="L3">
        <v>3</v>
      </c>
      <c r="M3">
        <v>79.576999999999998</v>
      </c>
      <c r="N3">
        <v>28.7668</v>
      </c>
      <c r="O3">
        <v>12.0627</v>
      </c>
      <c r="P3">
        <v>7.4179000000000004</v>
      </c>
      <c r="Q3">
        <v>3.1574</v>
      </c>
      <c r="R3">
        <v>4.4248000000000003</v>
      </c>
      <c r="S3">
        <v>0</v>
      </c>
      <c r="T3">
        <v>0</v>
      </c>
      <c r="U3">
        <v>0</v>
      </c>
      <c r="V3">
        <v>0</v>
      </c>
      <c r="W3">
        <v>18.119299999999999</v>
      </c>
      <c r="X3" t="s">
        <v>662</v>
      </c>
      <c r="Y3">
        <v>0.62680000000000002</v>
      </c>
      <c r="Z3" t="s">
        <v>792</v>
      </c>
      <c r="AA3">
        <v>1.7304999999999999</v>
      </c>
      <c r="AB3" t="s">
        <v>551</v>
      </c>
      <c r="AC3">
        <v>2.3064</v>
      </c>
      <c r="AD3">
        <v>5.7328999999999999</v>
      </c>
      <c r="AE3">
        <v>170.69120000000001</v>
      </c>
      <c r="AF3">
        <v>7</v>
      </c>
      <c r="AG3">
        <v>53</v>
      </c>
    </row>
    <row r="4" spans="1:33">
      <c r="A4" t="s">
        <v>793</v>
      </c>
      <c r="B4" s="1">
        <v>0.64930555555555558</v>
      </c>
      <c r="C4" t="s">
        <v>156</v>
      </c>
      <c r="D4" t="s">
        <v>719</v>
      </c>
      <c r="E4" t="s">
        <v>277</v>
      </c>
      <c r="F4">
        <v>3493</v>
      </c>
      <c r="G4" t="s">
        <v>231</v>
      </c>
      <c r="H4" t="s">
        <v>232</v>
      </c>
      <c r="I4" t="s">
        <v>5</v>
      </c>
      <c r="J4" t="s">
        <v>278</v>
      </c>
      <c r="K4" t="s">
        <v>788</v>
      </c>
      <c r="L4">
        <v>7</v>
      </c>
      <c r="M4">
        <v>59.704999999999998</v>
      </c>
      <c r="N4">
        <v>27.936599999999999</v>
      </c>
      <c r="O4">
        <v>13.9971</v>
      </c>
      <c r="P4">
        <v>5.1668000000000003</v>
      </c>
      <c r="Q4">
        <v>3.4361000000000002</v>
      </c>
      <c r="R4">
        <v>4.2805</v>
      </c>
      <c r="S4">
        <v>2.9142000000000001</v>
      </c>
      <c r="T4">
        <v>1.554</v>
      </c>
      <c r="U4">
        <v>0.86080000000000001</v>
      </c>
      <c r="V4">
        <v>0.9032</v>
      </c>
      <c r="W4">
        <v>17.973600000000001</v>
      </c>
      <c r="X4" t="s">
        <v>669</v>
      </c>
      <c r="Y4">
        <v>2.11</v>
      </c>
      <c r="Z4" t="s">
        <v>285</v>
      </c>
      <c r="AA4">
        <v>1.1571</v>
      </c>
      <c r="AB4" t="s">
        <v>794</v>
      </c>
      <c r="AC4">
        <v>0.63390000000000002</v>
      </c>
      <c r="AD4">
        <v>20.152999999999999</v>
      </c>
      <c r="AE4">
        <v>162.78190000000001</v>
      </c>
      <c r="AF4">
        <v>7</v>
      </c>
      <c r="AG4">
        <v>50</v>
      </c>
    </row>
    <row r="5" spans="1:33">
      <c r="A5" t="s">
        <v>795</v>
      </c>
      <c r="B5" s="1">
        <v>0.64930555555555558</v>
      </c>
      <c r="C5" t="s">
        <v>156</v>
      </c>
      <c r="D5" t="s">
        <v>719</v>
      </c>
      <c r="E5" t="s">
        <v>277</v>
      </c>
      <c r="F5">
        <v>3493</v>
      </c>
      <c r="G5" t="s">
        <v>231</v>
      </c>
      <c r="H5" t="s">
        <v>232</v>
      </c>
      <c r="I5" t="s">
        <v>5</v>
      </c>
      <c r="J5" t="s">
        <v>278</v>
      </c>
      <c r="K5" t="s">
        <v>788</v>
      </c>
      <c r="L5">
        <v>5</v>
      </c>
      <c r="M5">
        <v>28.635000000000002</v>
      </c>
      <c r="N5">
        <v>36.427999999999997</v>
      </c>
      <c r="O5">
        <v>26.28</v>
      </c>
      <c r="P5">
        <v>5.9427000000000003</v>
      </c>
      <c r="Q5">
        <v>3.1930999999999998</v>
      </c>
      <c r="R5">
        <v>4.1143999999999998</v>
      </c>
      <c r="S5">
        <v>1.9014</v>
      </c>
      <c r="T5">
        <v>1.2582</v>
      </c>
      <c r="U5">
        <v>1.0389999999999999</v>
      </c>
      <c r="V5">
        <v>0.8921</v>
      </c>
      <c r="W5">
        <v>16.244299999999999</v>
      </c>
      <c r="X5" t="s">
        <v>257</v>
      </c>
      <c r="Y5">
        <v>2.0605000000000002</v>
      </c>
      <c r="Z5" t="s">
        <v>258</v>
      </c>
      <c r="AA5">
        <v>1.7403</v>
      </c>
      <c r="AB5" t="s">
        <v>307</v>
      </c>
      <c r="AC5">
        <v>1.3075000000000001</v>
      </c>
      <c r="AD5">
        <v>23.332899999999999</v>
      </c>
      <c r="AE5">
        <v>154.36940000000001</v>
      </c>
      <c r="AF5">
        <v>8</v>
      </c>
      <c r="AG5">
        <v>50</v>
      </c>
    </row>
    <row r="6" spans="1:33">
      <c r="A6" t="s">
        <v>796</v>
      </c>
      <c r="B6" s="1">
        <v>0.64930555555555558</v>
      </c>
      <c r="C6" t="s">
        <v>156</v>
      </c>
      <c r="D6" t="s">
        <v>719</v>
      </c>
      <c r="E6" t="s">
        <v>277</v>
      </c>
      <c r="F6">
        <v>3493</v>
      </c>
      <c r="G6" t="s">
        <v>231</v>
      </c>
      <c r="H6" t="s">
        <v>232</v>
      </c>
      <c r="I6" t="s">
        <v>5</v>
      </c>
      <c r="J6" t="s">
        <v>278</v>
      </c>
      <c r="K6" t="s">
        <v>788</v>
      </c>
      <c r="L6">
        <v>6</v>
      </c>
      <c r="M6">
        <v>46.93</v>
      </c>
      <c r="N6">
        <v>41.828299999999999</v>
      </c>
      <c r="O6">
        <v>11.8551</v>
      </c>
      <c r="P6">
        <v>5.4294000000000002</v>
      </c>
      <c r="Q6">
        <v>5.0561999999999996</v>
      </c>
      <c r="R6">
        <v>4.2686000000000002</v>
      </c>
      <c r="S6">
        <v>2.5114999999999998</v>
      </c>
      <c r="T6">
        <v>1.6331</v>
      </c>
      <c r="U6">
        <v>0.8296</v>
      </c>
      <c r="V6">
        <v>0.64170000000000005</v>
      </c>
      <c r="W6">
        <v>11.72</v>
      </c>
      <c r="X6" t="s">
        <v>797</v>
      </c>
      <c r="Y6">
        <v>0.39679999999999999</v>
      </c>
      <c r="Z6" t="s">
        <v>306</v>
      </c>
      <c r="AA6">
        <v>0.69469999999999998</v>
      </c>
      <c r="AB6" t="s">
        <v>740</v>
      </c>
      <c r="AC6">
        <v>1.0714999999999999</v>
      </c>
      <c r="AD6">
        <v>17.170400000000001</v>
      </c>
      <c r="AE6">
        <v>152.0369</v>
      </c>
      <c r="AF6">
        <v>5</v>
      </c>
      <c r="AG6">
        <v>51</v>
      </c>
    </row>
    <row r="7" spans="1:33">
      <c r="A7" t="s">
        <v>798</v>
      </c>
      <c r="B7" s="1">
        <v>0.64930555555555558</v>
      </c>
      <c r="C7" t="s">
        <v>156</v>
      </c>
      <c r="D7" t="s">
        <v>719</v>
      </c>
      <c r="E7" t="s">
        <v>277</v>
      </c>
      <c r="F7">
        <v>3493</v>
      </c>
      <c r="G7" t="s">
        <v>231</v>
      </c>
      <c r="H7" t="s">
        <v>232</v>
      </c>
      <c r="I7" t="s">
        <v>5</v>
      </c>
      <c r="J7" t="s">
        <v>278</v>
      </c>
      <c r="K7" t="s">
        <v>788</v>
      </c>
      <c r="L7">
        <v>9</v>
      </c>
      <c r="M7">
        <v>49.055</v>
      </c>
      <c r="N7">
        <v>35.943800000000003</v>
      </c>
      <c r="O7">
        <v>14.800700000000001</v>
      </c>
      <c r="P7">
        <v>6.6444999999999999</v>
      </c>
      <c r="Q7">
        <v>4.5296000000000003</v>
      </c>
      <c r="R7">
        <v>3.4748000000000001</v>
      </c>
      <c r="S7">
        <v>1.7255</v>
      </c>
      <c r="T7">
        <v>1.0886</v>
      </c>
      <c r="U7">
        <v>0.76</v>
      </c>
      <c r="V7">
        <v>1.6244000000000001</v>
      </c>
      <c r="W7">
        <v>16.0029</v>
      </c>
      <c r="X7" t="s">
        <v>799</v>
      </c>
      <c r="Y7">
        <v>2.8199999999999999E-2</v>
      </c>
      <c r="Z7" t="s">
        <v>703</v>
      </c>
      <c r="AA7">
        <v>0</v>
      </c>
      <c r="AB7" t="s">
        <v>800</v>
      </c>
      <c r="AC7">
        <v>1.6830000000000001</v>
      </c>
      <c r="AD7">
        <v>12.991099999999999</v>
      </c>
      <c r="AE7">
        <v>150.352</v>
      </c>
      <c r="AF7">
        <v>20</v>
      </c>
      <c r="AG7">
        <v>48</v>
      </c>
    </row>
    <row r="8" spans="1:33">
      <c r="A8" t="s">
        <v>801</v>
      </c>
      <c r="B8" s="1">
        <v>0.64930555555555558</v>
      </c>
      <c r="C8" t="s">
        <v>156</v>
      </c>
      <c r="D8" t="s">
        <v>719</v>
      </c>
      <c r="E8" t="s">
        <v>277</v>
      </c>
      <c r="F8">
        <v>3493</v>
      </c>
      <c r="G8" t="s">
        <v>231</v>
      </c>
      <c r="H8" t="s">
        <v>232</v>
      </c>
      <c r="I8" t="s">
        <v>5</v>
      </c>
      <c r="J8" t="s">
        <v>278</v>
      </c>
      <c r="K8" t="s">
        <v>788</v>
      </c>
      <c r="L8">
        <v>3</v>
      </c>
      <c r="M8">
        <v>43.91</v>
      </c>
      <c r="N8">
        <v>38.755499999999998</v>
      </c>
      <c r="O8">
        <v>19.489599999999999</v>
      </c>
      <c r="P8">
        <v>9.0875000000000004</v>
      </c>
      <c r="Q8">
        <v>3.4186999999999999</v>
      </c>
      <c r="R8">
        <v>3.2164000000000001</v>
      </c>
      <c r="S8">
        <v>2.4295</v>
      </c>
      <c r="T8">
        <v>1.4833000000000001</v>
      </c>
      <c r="U8">
        <v>1.8492999999999999</v>
      </c>
      <c r="V8">
        <v>1.4493</v>
      </c>
      <c r="W8">
        <v>11.019299999999999</v>
      </c>
      <c r="X8" t="s">
        <v>288</v>
      </c>
      <c r="Y8">
        <v>1.0741000000000001</v>
      </c>
      <c r="Z8" t="s">
        <v>329</v>
      </c>
      <c r="AA8">
        <v>1.5210999999999999</v>
      </c>
      <c r="AB8" t="s">
        <v>802</v>
      </c>
      <c r="AC8">
        <v>1.0107999999999999</v>
      </c>
      <c r="AD8">
        <v>6.4581</v>
      </c>
      <c r="AE8">
        <v>146.17240000000001</v>
      </c>
      <c r="AF8">
        <v>8</v>
      </c>
      <c r="AG8">
        <v>55</v>
      </c>
    </row>
    <row r="9" spans="1:33">
      <c r="A9" t="s">
        <v>803</v>
      </c>
      <c r="B9" s="1">
        <v>0.64930555555555558</v>
      </c>
      <c r="C9" t="s">
        <v>156</v>
      </c>
      <c r="D9" t="s">
        <v>719</v>
      </c>
      <c r="E9" t="s">
        <v>277</v>
      </c>
      <c r="F9">
        <v>3493</v>
      </c>
      <c r="G9" t="s">
        <v>231</v>
      </c>
      <c r="H9" t="s">
        <v>232</v>
      </c>
      <c r="I9" t="s">
        <v>5</v>
      </c>
      <c r="J9" t="s">
        <v>278</v>
      </c>
      <c r="K9" t="s">
        <v>788</v>
      </c>
      <c r="L9">
        <v>4</v>
      </c>
      <c r="M9">
        <v>37.130299999999998</v>
      </c>
      <c r="N9">
        <v>35.820799999999998</v>
      </c>
      <c r="O9">
        <v>16.1172</v>
      </c>
      <c r="P9">
        <v>5.3810000000000002</v>
      </c>
      <c r="Q9">
        <v>4.3023999999999996</v>
      </c>
      <c r="R9">
        <v>4.5907999999999998</v>
      </c>
      <c r="S9">
        <v>2.7006000000000001</v>
      </c>
      <c r="T9">
        <v>1.4628000000000001</v>
      </c>
      <c r="U9">
        <v>1.0817000000000001</v>
      </c>
      <c r="V9">
        <v>0.99180000000000001</v>
      </c>
      <c r="W9">
        <v>12.74</v>
      </c>
      <c r="X9" t="s">
        <v>298</v>
      </c>
      <c r="Y9">
        <v>1.6659999999999999</v>
      </c>
      <c r="Z9" t="s">
        <v>299</v>
      </c>
      <c r="AA9">
        <v>1.3399000000000001</v>
      </c>
      <c r="AB9" t="s">
        <v>804</v>
      </c>
      <c r="AC9">
        <v>7.5200000000000003E-2</v>
      </c>
      <c r="AD9">
        <v>14.3985</v>
      </c>
      <c r="AE9">
        <v>139.7989</v>
      </c>
      <c r="AF9">
        <v>10</v>
      </c>
      <c r="AG9">
        <v>47</v>
      </c>
    </row>
    <row r="10" spans="1:33">
      <c r="A10" t="s">
        <v>805</v>
      </c>
      <c r="B10" s="1">
        <v>0.64930555555555558</v>
      </c>
      <c r="C10" t="s">
        <v>156</v>
      </c>
      <c r="D10" t="s">
        <v>719</v>
      </c>
      <c r="E10" t="s">
        <v>277</v>
      </c>
      <c r="F10">
        <v>3493</v>
      </c>
      <c r="G10" t="s">
        <v>231</v>
      </c>
      <c r="H10" t="s">
        <v>232</v>
      </c>
      <c r="I10" t="s">
        <v>5</v>
      </c>
      <c r="J10" t="s">
        <v>278</v>
      </c>
      <c r="K10" t="s">
        <v>788</v>
      </c>
      <c r="L10">
        <v>5</v>
      </c>
      <c r="M10">
        <v>28.0869</v>
      </c>
      <c r="N10">
        <v>37.729599999999998</v>
      </c>
      <c r="O10">
        <v>8.6394000000000002</v>
      </c>
      <c r="P10">
        <v>3.8037000000000001</v>
      </c>
      <c r="Q10">
        <v>2.0455000000000001</v>
      </c>
      <c r="R10">
        <v>2.2503000000000002</v>
      </c>
      <c r="S10">
        <v>2.0438999999999998</v>
      </c>
      <c r="T10">
        <v>1.8313999999999999</v>
      </c>
      <c r="U10">
        <v>0.93400000000000005</v>
      </c>
      <c r="V10">
        <v>0.82799999999999996</v>
      </c>
      <c r="W10">
        <v>15.9057</v>
      </c>
      <c r="X10" t="s">
        <v>646</v>
      </c>
      <c r="Y10">
        <v>1.4016</v>
      </c>
      <c r="Z10" t="s">
        <v>806</v>
      </c>
      <c r="AA10">
        <v>5.0700000000000002E-2</v>
      </c>
      <c r="AB10" t="s">
        <v>807</v>
      </c>
      <c r="AC10">
        <v>1.9513</v>
      </c>
      <c r="AD10">
        <v>20.5901</v>
      </c>
      <c r="AE10">
        <v>128.09219999999999</v>
      </c>
      <c r="AF10">
        <v>25</v>
      </c>
      <c r="AG10">
        <v>46</v>
      </c>
    </row>
    <row r="11" spans="1:33">
      <c r="A11" t="s">
        <v>808</v>
      </c>
      <c r="B11" s="1">
        <v>0.64930555555555558</v>
      </c>
      <c r="C11" t="s">
        <v>156</v>
      </c>
      <c r="D11" t="s">
        <v>719</v>
      </c>
      <c r="E11" t="s">
        <v>277</v>
      </c>
      <c r="F11">
        <v>3493</v>
      </c>
      <c r="G11" t="s">
        <v>231</v>
      </c>
      <c r="H11" t="s">
        <v>232</v>
      </c>
      <c r="I11" t="s">
        <v>5</v>
      </c>
      <c r="J11" t="s">
        <v>278</v>
      </c>
      <c r="K11" t="s">
        <v>788</v>
      </c>
      <c r="L11">
        <v>4</v>
      </c>
      <c r="M11">
        <v>33.015799999999999</v>
      </c>
      <c r="N11">
        <v>26.803799999999999</v>
      </c>
      <c r="O11">
        <v>17.673200000000001</v>
      </c>
      <c r="P11">
        <v>5.7690000000000001</v>
      </c>
      <c r="Q11">
        <v>4.4790000000000001</v>
      </c>
      <c r="R11">
        <v>3.9007000000000001</v>
      </c>
      <c r="S11">
        <v>2.3635999999999999</v>
      </c>
      <c r="T11">
        <v>2.1032000000000002</v>
      </c>
      <c r="U11">
        <v>0.76719999999999999</v>
      </c>
      <c r="V11">
        <v>0.94059999999999999</v>
      </c>
      <c r="W11">
        <v>16.9907</v>
      </c>
      <c r="X11" t="s">
        <v>261</v>
      </c>
      <c r="Y11">
        <v>0.61829999999999996</v>
      </c>
      <c r="Z11" t="s">
        <v>809</v>
      </c>
      <c r="AA11">
        <v>0.57889999999999997</v>
      </c>
      <c r="AB11" t="s">
        <v>810</v>
      </c>
      <c r="AC11">
        <v>1.5510999999999999</v>
      </c>
      <c r="AD11">
        <v>10.2013</v>
      </c>
      <c r="AE11">
        <v>127.7563</v>
      </c>
      <c r="AF11">
        <v>14</v>
      </c>
      <c r="AG11">
        <v>53</v>
      </c>
    </row>
    <row r="12" spans="1:33">
      <c r="A12" t="s">
        <v>811</v>
      </c>
      <c r="B12" s="1">
        <v>0.64930555555555558</v>
      </c>
      <c r="C12" t="s">
        <v>156</v>
      </c>
      <c r="D12" t="s">
        <v>719</v>
      </c>
      <c r="E12" t="s">
        <v>277</v>
      </c>
      <c r="F12">
        <v>3493</v>
      </c>
      <c r="G12" t="s">
        <v>231</v>
      </c>
      <c r="H12" t="s">
        <v>232</v>
      </c>
      <c r="I12" t="s">
        <v>5</v>
      </c>
      <c r="J12" t="s">
        <v>278</v>
      </c>
      <c r="K12" t="s">
        <v>788</v>
      </c>
      <c r="L12">
        <v>3</v>
      </c>
      <c r="M12">
        <v>36.7699</v>
      </c>
      <c r="N12">
        <v>26.494</v>
      </c>
      <c r="O12">
        <v>19.031199999999998</v>
      </c>
      <c r="P12">
        <v>6.5701999999999998</v>
      </c>
      <c r="Q12">
        <v>4.8071000000000002</v>
      </c>
      <c r="R12">
        <v>2.5175999999999998</v>
      </c>
      <c r="S12">
        <v>1.7618</v>
      </c>
      <c r="T12">
        <v>1.976</v>
      </c>
      <c r="U12">
        <v>1.3887</v>
      </c>
      <c r="V12">
        <v>0</v>
      </c>
      <c r="W12">
        <v>10.8621</v>
      </c>
      <c r="X12" t="s">
        <v>316</v>
      </c>
      <c r="Y12">
        <v>1.4076</v>
      </c>
      <c r="Z12" t="s">
        <v>317</v>
      </c>
      <c r="AA12">
        <v>1.1841999999999999</v>
      </c>
      <c r="AB12" t="s">
        <v>664</v>
      </c>
      <c r="AC12">
        <v>1.4101999999999999</v>
      </c>
      <c r="AD12">
        <v>4.1553000000000004</v>
      </c>
      <c r="AE12">
        <v>121.43340000000001</v>
      </c>
      <c r="AF12">
        <v>14</v>
      </c>
      <c r="AG12">
        <v>54</v>
      </c>
    </row>
    <row r="13" spans="1:33">
      <c r="A13" t="s">
        <v>812</v>
      </c>
      <c r="B13" s="1">
        <v>0.64930555555555558</v>
      </c>
      <c r="C13" t="s">
        <v>156</v>
      </c>
      <c r="D13" t="s">
        <v>719</v>
      </c>
      <c r="E13" t="s">
        <v>277</v>
      </c>
      <c r="F13">
        <v>3493</v>
      </c>
      <c r="G13" t="s">
        <v>231</v>
      </c>
      <c r="H13" t="s">
        <v>232</v>
      </c>
      <c r="I13" t="s">
        <v>5</v>
      </c>
      <c r="J13" t="s">
        <v>278</v>
      </c>
      <c r="K13" t="s">
        <v>788</v>
      </c>
      <c r="L13">
        <v>3</v>
      </c>
      <c r="M13">
        <v>32.194800000000001</v>
      </c>
      <c r="N13">
        <v>24.268899999999999</v>
      </c>
      <c r="O13">
        <v>11.9252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10.455</v>
      </c>
      <c r="X13" t="s">
        <v>295</v>
      </c>
      <c r="Y13">
        <v>0.70489999999999997</v>
      </c>
      <c r="Z13" t="s">
        <v>296</v>
      </c>
      <c r="AA13">
        <v>1.1382000000000001</v>
      </c>
      <c r="AB13" t="s">
        <v>813</v>
      </c>
      <c r="AC13">
        <v>0.88939999999999997</v>
      </c>
      <c r="AD13">
        <v>0.3</v>
      </c>
      <c r="AE13">
        <v>95.450999999999993</v>
      </c>
      <c r="AF13">
        <v>10</v>
      </c>
      <c r="AG13">
        <v>55</v>
      </c>
    </row>
    <row r="51" spans="1:33" hidden="1" outlineLevel="1">
      <c r="A51" t="str">
        <f>C2</f>
        <v>Catterick</v>
      </c>
      <c r="B51">
        <f>B2</f>
        <v>0.64930555555555558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Its A Wish</v>
      </c>
      <c r="L52" t="str">
        <f t="shared" si="0"/>
        <v>Tellovoi (IRE)</v>
      </c>
      <c r="M52" t="str">
        <f t="shared" si="0"/>
        <v>Tellovoi (IRE)</v>
      </c>
      <c r="N52" t="str">
        <f t="shared" ref="N52:N91" si="1">INDEX($A$2:$A$20,(MATCH(LARGE(W$2:W$20,$J52),W$2:W$20,0)))</f>
        <v>Tellovoi (IRE)</v>
      </c>
      <c r="O52" t="str">
        <f t="shared" ref="O52:O91" si="2">INDEX($A$2:$A$20,(MATCH(LARGE(AA$2:AA$20,$J52),AA$2:AA$20,0)))</f>
        <v>Spirit of Zebedee (IRE)</v>
      </c>
      <c r="P52" t="str">
        <f t="shared" ref="P52:P91" si="3">INDEX($A$2:$A$20,(MATCH(LARGE(Y$2:Y$20,$J52),Y$2:Y$20,0)))</f>
        <v>Coiste BoDhar (IRE)</v>
      </c>
      <c r="Q52" t="str">
        <f t="shared" ref="Q52:Q91" si="4">INDEX($A$2:$A$20,(MATCH(LARGE(Y$2:Y$20,$J52),Y$2:Y$20,0)))</f>
        <v>Coiste BoDhar (IRE)</v>
      </c>
      <c r="R52" t="str">
        <f t="shared" ref="R52:R91" si="5">INDEX($A$2:$A$20,(MATCH(LARGE(AD$2:AD$20,$J52),AD$2:AD$20,0)))</f>
        <v>Spirit of Zebedee (IRE)</v>
      </c>
      <c r="S52" t="str">
        <f t="shared" ref="S52:S80" si="6">A2</f>
        <v>Tellovoi (IRE)</v>
      </c>
      <c r="V52">
        <f t="shared" ref="V52:V80" si="7">SUM(Y52:AF52)</f>
        <v>77</v>
      </c>
      <c r="W52">
        <f t="shared" ref="W52:W80" si="8">V52-AG2</f>
        <v>22</v>
      </c>
      <c r="X52">
        <f t="shared" ref="X52:X60" si="9">IF(ISNA(W52),"",W52)</f>
        <v>22</v>
      </c>
      <c r="Y52">
        <f t="shared" ref="Y52:AA80" si="10">(($H$63+1)-(RANK(M2,M$2:M$30)))</f>
        <v>10</v>
      </c>
      <c r="Z52">
        <f t="shared" si="10"/>
        <v>12</v>
      </c>
      <c r="AA52">
        <f t="shared" si="10"/>
        <v>12</v>
      </c>
      <c r="AB52">
        <f t="shared" ref="AB52:AB80" si="11">(($H$63+1)-(RANK(W2,W$2:W$30)))</f>
        <v>12</v>
      </c>
      <c r="AC52">
        <f t="shared" ref="AC52:AC80" si="12">(($H$63+1)-(RANK(Y2,Y$2:Y$30)))</f>
        <v>10</v>
      </c>
      <c r="AD52">
        <f t="shared" ref="AD52:AD80" si="13">(($H$63+1)-(RANK(AA2,AA$2:AA$30)))</f>
        <v>9</v>
      </c>
      <c r="AE52">
        <f t="shared" ref="AE52:AF80" si="14">(($H$63+1)-(RANK(AC2,AC$2:AC$30)))</f>
        <v>6</v>
      </c>
      <c r="AF52">
        <f t="shared" si="14"/>
        <v>6</v>
      </c>
      <c r="AG52" t="str">
        <f>INDEX(S52:S92, MATCH(LARGE(X52:X92, 1),X52:X92, 0))</f>
        <v>Tellovoi (IRE)</v>
      </c>
    </row>
    <row r="53" spans="1:33" hidden="1" outlineLevel="1">
      <c r="A53" t="s">
        <v>43</v>
      </c>
      <c r="B53" t="str">
        <f>A2</f>
        <v>Tellovoi (IRE)</v>
      </c>
      <c r="C53">
        <f>AE2</f>
        <v>183.49189999999999</v>
      </c>
      <c r="D53">
        <f>AG2</f>
        <v>55</v>
      </c>
      <c r="E53">
        <f>C53-D53</f>
        <v>128.49189999999999</v>
      </c>
      <c r="F53">
        <f>SUMIF(B53:B61, B53, G53:G61)</f>
        <v>0.18459800837591114</v>
      </c>
      <c r="G53">
        <f>(1/C53)*(C53-C54)</f>
        <v>6.9761662503903324E-2</v>
      </c>
      <c r="H53">
        <f>AF2</f>
        <v>4</v>
      </c>
      <c r="J53">
        <v>2</v>
      </c>
      <c r="K53" t="str">
        <f t="shared" si="0"/>
        <v>Coiste BoDhar (IRE)</v>
      </c>
      <c r="L53" t="str">
        <f t="shared" si="0"/>
        <v>Compton River</v>
      </c>
      <c r="M53" t="str">
        <f t="shared" si="0"/>
        <v>Spirit of Zebedee (IRE)</v>
      </c>
      <c r="N53" t="str">
        <f t="shared" si="1"/>
        <v>Its A Wish</v>
      </c>
      <c r="O53" t="str">
        <f t="shared" si="2"/>
        <v>Its A Wish</v>
      </c>
      <c r="P53" t="str">
        <f t="shared" si="3"/>
        <v>Spirit of Zebedee (IRE)</v>
      </c>
      <c r="Q53" t="str">
        <f t="shared" si="4"/>
        <v>Spirit of Zebedee (IRE)</v>
      </c>
      <c r="R53" t="str">
        <f t="shared" si="5"/>
        <v>Jazz Legend (USA)</v>
      </c>
      <c r="S53" t="str">
        <f t="shared" si="6"/>
        <v>Its A Wish</v>
      </c>
      <c r="V53">
        <f t="shared" si="7"/>
        <v>62</v>
      </c>
      <c r="W53">
        <f t="shared" si="8"/>
        <v>9</v>
      </c>
      <c r="X53">
        <f t="shared" si="9"/>
        <v>9</v>
      </c>
      <c r="Y53">
        <f t="shared" si="10"/>
        <v>12</v>
      </c>
      <c r="Z53">
        <f t="shared" si="10"/>
        <v>5</v>
      </c>
      <c r="AA53">
        <f t="shared" si="10"/>
        <v>4</v>
      </c>
      <c r="AB53">
        <f t="shared" si="11"/>
        <v>11</v>
      </c>
      <c r="AC53">
        <f t="shared" si="12"/>
        <v>4</v>
      </c>
      <c r="AD53">
        <f t="shared" si="13"/>
        <v>11</v>
      </c>
      <c r="AE53">
        <f t="shared" si="14"/>
        <v>12</v>
      </c>
      <c r="AF53">
        <f t="shared" si="14"/>
        <v>3</v>
      </c>
    </row>
    <row r="54" spans="1:33" hidden="1" outlineLevel="1">
      <c r="A54" t="s">
        <v>44</v>
      </c>
      <c r="B54" t="str">
        <f>A3</f>
        <v>Its A Wish</v>
      </c>
      <c r="C54">
        <f>AE3</f>
        <v>170.69120000000001</v>
      </c>
      <c r="D54">
        <f>AG3</f>
        <v>53</v>
      </c>
      <c r="E54">
        <f t="shared" ref="E54:E55" si="15">C54-D54</f>
        <v>117.69120000000001</v>
      </c>
      <c r="F54">
        <f ca="1">SUMIF(B53:B64, B54, G53:G61)</f>
        <v>0.4036832824797677</v>
      </c>
      <c r="H54">
        <f>AF3</f>
        <v>7</v>
      </c>
      <c r="J54">
        <v>3</v>
      </c>
      <c r="K54" t="str">
        <f t="shared" si="0"/>
        <v>Tellovoi (IRE)</v>
      </c>
      <c r="L54" t="str">
        <f t="shared" si="0"/>
        <v>Dawn Breaking</v>
      </c>
      <c r="M54" t="str">
        <f t="shared" si="0"/>
        <v>Dawn Breaking</v>
      </c>
      <c r="N54" t="str">
        <f t="shared" si="1"/>
        <v>Coiste BoDhar (IRE)</v>
      </c>
      <c r="O54" t="str">
        <f t="shared" si="2"/>
        <v>Dawn Breaking</v>
      </c>
      <c r="P54" t="str">
        <f t="shared" si="3"/>
        <v>Tellovoi (IRE)</v>
      </c>
      <c r="Q54" t="str">
        <f t="shared" si="4"/>
        <v>Tellovoi (IRE)</v>
      </c>
      <c r="R54" t="str">
        <f t="shared" si="5"/>
        <v>Coiste BoDhar (IRE)</v>
      </c>
      <c r="S54" t="str">
        <f t="shared" si="6"/>
        <v>Coiste BoDhar (IRE)</v>
      </c>
      <c r="V54">
        <f t="shared" si="7"/>
        <v>60</v>
      </c>
      <c r="W54">
        <f t="shared" si="8"/>
        <v>10</v>
      </c>
      <c r="X54">
        <f t="shared" si="9"/>
        <v>10</v>
      </c>
      <c r="Y54">
        <f t="shared" si="10"/>
        <v>11</v>
      </c>
      <c r="Z54">
        <f t="shared" si="10"/>
        <v>4</v>
      </c>
      <c r="AA54">
        <f t="shared" si="10"/>
        <v>5</v>
      </c>
      <c r="AB54">
        <f t="shared" si="11"/>
        <v>10</v>
      </c>
      <c r="AC54">
        <f t="shared" si="12"/>
        <v>12</v>
      </c>
      <c r="AD54">
        <f t="shared" si="13"/>
        <v>6</v>
      </c>
      <c r="AE54">
        <f t="shared" si="14"/>
        <v>2</v>
      </c>
      <c r="AF54">
        <f t="shared" si="14"/>
        <v>10</v>
      </c>
    </row>
    <row r="55" spans="1:33" hidden="1" outlineLevel="1">
      <c r="A55" t="s">
        <v>45</v>
      </c>
      <c r="B55" t="str">
        <f>A4</f>
        <v>Coiste BoDhar (IRE)</v>
      </c>
      <c r="C55">
        <f>AE4</f>
        <v>162.78190000000001</v>
      </c>
      <c r="D55">
        <f>AG4</f>
        <v>50</v>
      </c>
      <c r="E55">
        <f t="shared" si="15"/>
        <v>112.78190000000001</v>
      </c>
      <c r="F55">
        <f ca="1">SUMIF(B53:B64, B55, G53:G61)</f>
        <v>2.3459715639810263E-2</v>
      </c>
      <c r="H55">
        <f>AF4</f>
        <v>7</v>
      </c>
      <c r="J55">
        <v>4</v>
      </c>
      <c r="K55" t="str">
        <f t="shared" si="0"/>
        <v>Evanescent (IRE)</v>
      </c>
      <c r="L55" t="str">
        <f t="shared" si="0"/>
        <v>Jazz Legend (USA)</v>
      </c>
      <c r="M55" t="str">
        <f t="shared" si="0"/>
        <v>Astraea</v>
      </c>
      <c r="N55" t="str">
        <f t="shared" si="1"/>
        <v>Essential</v>
      </c>
      <c r="O55" t="str">
        <f t="shared" si="2"/>
        <v>Tellovoi (IRE)</v>
      </c>
      <c r="P55" t="str">
        <f t="shared" si="3"/>
        <v>Cupids Arrow (IRE)</v>
      </c>
      <c r="Q55" t="str">
        <f t="shared" si="4"/>
        <v>Cupids Arrow (IRE)</v>
      </c>
      <c r="R55" t="str">
        <f t="shared" si="5"/>
        <v>Compton River</v>
      </c>
      <c r="S55" t="str">
        <f t="shared" si="6"/>
        <v>Spirit of Zebedee (IRE)</v>
      </c>
      <c r="V55">
        <f t="shared" si="7"/>
        <v>71</v>
      </c>
      <c r="W55">
        <f t="shared" si="8"/>
        <v>21</v>
      </c>
      <c r="X55">
        <f t="shared" si="9"/>
        <v>21</v>
      </c>
      <c r="Y55">
        <f t="shared" si="10"/>
        <v>2</v>
      </c>
      <c r="Z55">
        <f t="shared" si="10"/>
        <v>8</v>
      </c>
      <c r="AA55">
        <f t="shared" si="10"/>
        <v>11</v>
      </c>
      <c r="AB55">
        <f t="shared" si="11"/>
        <v>8</v>
      </c>
      <c r="AC55">
        <f t="shared" si="12"/>
        <v>11</v>
      </c>
      <c r="AD55">
        <f t="shared" si="13"/>
        <v>12</v>
      </c>
      <c r="AE55">
        <f t="shared" si="14"/>
        <v>7</v>
      </c>
      <c r="AF55">
        <f t="shared" si="14"/>
        <v>12</v>
      </c>
    </row>
    <row r="56" spans="1:33" hidden="1" outlineLevel="1">
      <c r="A56" t="s">
        <v>46</v>
      </c>
      <c r="B56" t="str">
        <f>INDEX(A$2:A$20,MATCH(C56,M$2:M$20,0))</f>
        <v>Its A Wish</v>
      </c>
      <c r="C56">
        <f>LARGE(M$2:M$20, D56)</f>
        <v>79.576999999999998</v>
      </c>
      <c r="D56">
        <v>1</v>
      </c>
      <c r="E56">
        <f>LARGE(M$2:M$20, F56)</f>
        <v>59.704999999999998</v>
      </c>
      <c r="F56">
        <v>2</v>
      </c>
      <c r="G56">
        <f t="shared" ref="G56:G61" si="16">IF(C56&gt;0, (1/C56)*(C56-E56), 0.1)</f>
        <v>0.24972039659700668</v>
      </c>
      <c r="H56">
        <f t="shared" ref="H56:H61" si="17">INDEX(AF$2:AF$20,MATCH(B56,A$2:A$20,0))</f>
        <v>7</v>
      </c>
      <c r="J56">
        <v>5</v>
      </c>
      <c r="K56" t="str">
        <f t="shared" si="0"/>
        <v>Compton River</v>
      </c>
      <c r="L56" t="str">
        <f t="shared" si="0"/>
        <v>Spirit of Zebedee (IRE)</v>
      </c>
      <c r="M56" t="str">
        <f t="shared" si="0"/>
        <v>Essential</v>
      </c>
      <c r="N56" t="str">
        <f t="shared" si="1"/>
        <v>Spirit of Zebedee (IRE)</v>
      </c>
      <c r="O56" t="str">
        <f t="shared" si="2"/>
        <v>Cupids Arrow (IRE)</v>
      </c>
      <c r="P56" t="str">
        <f t="shared" si="3"/>
        <v>Astraea</v>
      </c>
      <c r="Q56" t="str">
        <f t="shared" si="4"/>
        <v>Astraea</v>
      </c>
      <c r="R56" t="str">
        <f t="shared" si="5"/>
        <v>Cupids Arrow (IRE)</v>
      </c>
      <c r="S56" t="str">
        <f t="shared" si="6"/>
        <v>Compton River</v>
      </c>
      <c r="V56">
        <f t="shared" si="7"/>
        <v>45</v>
      </c>
      <c r="W56">
        <f t="shared" si="8"/>
        <v>-6</v>
      </c>
      <c r="X56">
        <f t="shared" si="9"/>
        <v>-6</v>
      </c>
      <c r="Y56">
        <f t="shared" si="10"/>
        <v>8</v>
      </c>
      <c r="Z56">
        <f t="shared" si="10"/>
        <v>11</v>
      </c>
      <c r="AA56">
        <f t="shared" si="10"/>
        <v>2</v>
      </c>
      <c r="AB56">
        <f t="shared" si="11"/>
        <v>4</v>
      </c>
      <c r="AC56">
        <f t="shared" si="12"/>
        <v>2</v>
      </c>
      <c r="AD56">
        <f t="shared" si="13"/>
        <v>4</v>
      </c>
      <c r="AE56">
        <f t="shared" si="14"/>
        <v>5</v>
      </c>
      <c r="AF56">
        <f t="shared" si="14"/>
        <v>9</v>
      </c>
    </row>
    <row r="57" spans="1:33" hidden="1" outlineLevel="1">
      <c r="A57" t="s">
        <v>25</v>
      </c>
      <c r="B57" t="str">
        <f>INDEX(A$2:A$20,MATCH(C57,W$2:W$20,0))</f>
        <v>Tellovoi (IRE)</v>
      </c>
      <c r="C57">
        <f>LARGE(W$2:W$20, D57)</f>
        <v>20.47</v>
      </c>
      <c r="D57">
        <v>1</v>
      </c>
      <c r="E57">
        <f>LARGE(W$2:W$20, F57)</f>
        <v>18.119299999999999</v>
      </c>
      <c r="F57">
        <v>2</v>
      </c>
      <c r="G57">
        <f t="shared" si="16"/>
        <v>0.11483634587200782</v>
      </c>
      <c r="H57">
        <f t="shared" si="17"/>
        <v>4</v>
      </c>
      <c r="J57">
        <v>6</v>
      </c>
      <c r="K57" t="str">
        <f t="shared" si="0"/>
        <v>Dawn Breaking</v>
      </c>
      <c r="L57" t="str">
        <f t="shared" si="0"/>
        <v>Evanescent (IRE)</v>
      </c>
      <c r="M57" t="str">
        <f t="shared" si="0"/>
        <v>Cupids Arrow (IRE)</v>
      </c>
      <c r="N57" t="str">
        <f t="shared" si="1"/>
        <v>Evanescent (IRE)</v>
      </c>
      <c r="O57" t="str">
        <f t="shared" si="2"/>
        <v>Astraea</v>
      </c>
      <c r="P57" t="str">
        <f t="shared" si="3"/>
        <v>Jazz Legend (USA)</v>
      </c>
      <c r="Q57" t="str">
        <f t="shared" si="4"/>
        <v>Jazz Legend (USA)</v>
      </c>
      <c r="R57" t="str">
        <f t="shared" si="5"/>
        <v>Evanescent (IRE)</v>
      </c>
      <c r="S57" t="str">
        <f t="shared" si="6"/>
        <v>Evanescent (IRE)</v>
      </c>
      <c r="V57">
        <f t="shared" si="7"/>
        <v>48</v>
      </c>
      <c r="W57">
        <f t="shared" si="8"/>
        <v>0</v>
      </c>
      <c r="X57">
        <f t="shared" si="9"/>
        <v>0</v>
      </c>
      <c r="Y57">
        <f t="shared" si="10"/>
        <v>9</v>
      </c>
      <c r="Z57">
        <f t="shared" si="10"/>
        <v>7</v>
      </c>
      <c r="AA57">
        <f t="shared" si="10"/>
        <v>6</v>
      </c>
      <c r="AB57">
        <f t="shared" si="11"/>
        <v>7</v>
      </c>
      <c r="AC57">
        <f t="shared" si="12"/>
        <v>1</v>
      </c>
      <c r="AD57">
        <f t="shared" si="13"/>
        <v>1</v>
      </c>
      <c r="AE57">
        <f t="shared" si="14"/>
        <v>10</v>
      </c>
      <c r="AF57">
        <f t="shared" si="14"/>
        <v>7</v>
      </c>
    </row>
    <row r="58" spans="1:33" hidden="1" outlineLevel="1">
      <c r="A58" t="s">
        <v>28</v>
      </c>
      <c r="B58" t="str">
        <f>INDEX(A$2:A$20,MATCH(C58,AA$2:AA$20,0))</f>
        <v>Spirit of Zebedee (IRE)</v>
      </c>
      <c r="C58">
        <f>LARGE(AA$2:AA$20, D58)</f>
        <v>1.7403</v>
      </c>
      <c r="D58">
        <v>1</v>
      </c>
      <c r="E58">
        <f>LARGE(AA$2:AA$20, F58)</f>
        <v>1.7304999999999999</v>
      </c>
      <c r="F58">
        <v>2</v>
      </c>
      <c r="G58">
        <f t="shared" si="16"/>
        <v>5.6312130092512963E-3</v>
      </c>
      <c r="H58">
        <f t="shared" si="17"/>
        <v>8</v>
      </c>
      <c r="J58">
        <v>7</v>
      </c>
      <c r="K58" t="str">
        <f t="shared" si="0"/>
        <v>Cupids Arrow (IRE)</v>
      </c>
      <c r="L58" t="str">
        <f t="shared" si="0"/>
        <v>Cupids Arrow (IRE)</v>
      </c>
      <c r="M58" t="str">
        <f t="shared" si="0"/>
        <v>Evanescent (IRE)</v>
      </c>
      <c r="N58" t="str">
        <f t="shared" si="1"/>
        <v>Jazz Legend (USA)</v>
      </c>
      <c r="O58" t="str">
        <f t="shared" si="2"/>
        <v>Coiste BoDhar (IRE)</v>
      </c>
      <c r="P58" t="str">
        <f t="shared" si="3"/>
        <v>Dawn Breaking</v>
      </c>
      <c r="Q58" t="str">
        <f t="shared" si="4"/>
        <v>Dawn Breaking</v>
      </c>
      <c r="R58" t="str">
        <f t="shared" si="5"/>
        <v>Tellovoi (IRE)</v>
      </c>
      <c r="S58" t="str">
        <f t="shared" si="6"/>
        <v>Dawn Breaking</v>
      </c>
      <c r="V58">
        <f t="shared" si="7"/>
        <v>54</v>
      </c>
      <c r="W58">
        <f t="shared" si="8"/>
        <v>-1</v>
      </c>
      <c r="X58">
        <f t="shared" si="9"/>
        <v>-1</v>
      </c>
      <c r="Y58">
        <f t="shared" si="10"/>
        <v>7</v>
      </c>
      <c r="Z58">
        <f t="shared" si="10"/>
        <v>10</v>
      </c>
      <c r="AA58">
        <f t="shared" si="10"/>
        <v>10</v>
      </c>
      <c r="AB58">
        <f t="shared" si="11"/>
        <v>3</v>
      </c>
      <c r="AC58">
        <f t="shared" si="12"/>
        <v>6</v>
      </c>
      <c r="AD58">
        <f t="shared" si="13"/>
        <v>10</v>
      </c>
      <c r="AE58">
        <f t="shared" si="14"/>
        <v>4</v>
      </c>
      <c r="AF58">
        <f t="shared" si="14"/>
        <v>4</v>
      </c>
    </row>
    <row r="59" spans="1:33" hidden="1" outlineLevel="1">
      <c r="A59" t="s">
        <v>30</v>
      </c>
      <c r="B59" t="str">
        <f>INDEX(A$2:A$20,MATCH(C59,AC$2:AC$20,0))</f>
        <v>Its A Wish</v>
      </c>
      <c r="C59">
        <f>LARGE(AC$2:AC$20, D59)</f>
        <v>2.3064</v>
      </c>
      <c r="D59">
        <v>1</v>
      </c>
      <c r="E59">
        <f>LARGE(AC$2:AC$20, F59)</f>
        <v>1.9513</v>
      </c>
      <c r="F59">
        <v>2</v>
      </c>
      <c r="G59">
        <f t="shared" si="16"/>
        <v>0.153962885882761</v>
      </c>
      <c r="H59">
        <f t="shared" si="17"/>
        <v>7</v>
      </c>
      <c r="J59">
        <v>8</v>
      </c>
      <c r="K59" t="str">
        <f t="shared" si="0"/>
        <v>Astraea</v>
      </c>
      <c r="L59" t="str">
        <f t="shared" si="0"/>
        <v>Its A Wish</v>
      </c>
      <c r="M59" t="str">
        <f t="shared" si="0"/>
        <v>Coiste BoDhar (IRE)</v>
      </c>
      <c r="N59" t="str">
        <f t="shared" si="1"/>
        <v>Cupids Arrow (IRE)</v>
      </c>
      <c r="O59" t="str">
        <f t="shared" si="2"/>
        <v>North Road Revue</v>
      </c>
      <c r="P59" t="str">
        <f t="shared" si="3"/>
        <v>North Road Revue</v>
      </c>
      <c r="Q59" t="str">
        <f t="shared" si="4"/>
        <v>North Road Revue</v>
      </c>
      <c r="R59" t="str">
        <f t="shared" si="5"/>
        <v>Essential</v>
      </c>
      <c r="S59" t="str">
        <f t="shared" si="6"/>
        <v>Cupids Arrow (IRE)</v>
      </c>
      <c r="V59">
        <f t="shared" si="7"/>
        <v>50</v>
      </c>
      <c r="W59">
        <f t="shared" si="8"/>
        <v>3</v>
      </c>
      <c r="X59">
        <f t="shared" si="9"/>
        <v>3</v>
      </c>
      <c r="Y59">
        <f t="shared" si="10"/>
        <v>6</v>
      </c>
      <c r="Z59">
        <f t="shared" si="10"/>
        <v>6</v>
      </c>
      <c r="AA59">
        <f t="shared" si="10"/>
        <v>7</v>
      </c>
      <c r="AB59">
        <f t="shared" si="11"/>
        <v>5</v>
      </c>
      <c r="AC59">
        <f t="shared" si="12"/>
        <v>9</v>
      </c>
      <c r="AD59">
        <f t="shared" si="13"/>
        <v>8</v>
      </c>
      <c r="AE59">
        <f t="shared" si="14"/>
        <v>1</v>
      </c>
      <c r="AF59">
        <f t="shared" si="14"/>
        <v>8</v>
      </c>
    </row>
    <row r="60" spans="1:33" hidden="1" outlineLevel="1">
      <c r="A60" t="s">
        <v>26</v>
      </c>
      <c r="B60" t="str">
        <f>INDEX(A$2:A$20,MATCH(C60,Y$2:Y$20,0))</f>
        <v>Coiste BoDhar (IRE)</v>
      </c>
      <c r="C60">
        <f>LARGE(Y$2:Y$20, D60)</f>
        <v>2.11</v>
      </c>
      <c r="D60">
        <v>1</v>
      </c>
      <c r="E60">
        <f>LARGE(Y$2:Y$20, F60)</f>
        <v>2.0605000000000002</v>
      </c>
      <c r="F60">
        <v>2</v>
      </c>
      <c r="G60">
        <f t="shared" si="16"/>
        <v>2.3459715639810263E-2</v>
      </c>
      <c r="H60">
        <f t="shared" si="17"/>
        <v>7</v>
      </c>
      <c r="J60">
        <v>9</v>
      </c>
      <c r="K60" t="str">
        <f t="shared" si="0"/>
        <v>Essential</v>
      </c>
      <c r="L60" t="str">
        <f t="shared" si="0"/>
        <v>Coiste BoDhar (IRE)</v>
      </c>
      <c r="M60" t="str">
        <f t="shared" si="0"/>
        <v>Its A Wish</v>
      </c>
      <c r="N60" t="str">
        <f t="shared" si="1"/>
        <v>Compton River</v>
      </c>
      <c r="O60" t="str">
        <f t="shared" si="2"/>
        <v>Compton River</v>
      </c>
      <c r="P60" t="str">
        <f t="shared" si="3"/>
        <v>Its A Wish</v>
      </c>
      <c r="Q60" t="str">
        <f t="shared" si="4"/>
        <v>Its A Wish</v>
      </c>
      <c r="R60" t="str">
        <f t="shared" si="5"/>
        <v>Dawn Breaking</v>
      </c>
      <c r="S60" t="str">
        <f t="shared" si="6"/>
        <v>Jazz Legend (USA)</v>
      </c>
      <c r="V60">
        <f t="shared" si="7"/>
        <v>48</v>
      </c>
      <c r="W60">
        <f t="shared" si="8"/>
        <v>2</v>
      </c>
      <c r="X60">
        <f t="shared" si="9"/>
        <v>2</v>
      </c>
      <c r="Y60">
        <f t="shared" si="10"/>
        <v>1</v>
      </c>
      <c r="Z60">
        <f t="shared" si="10"/>
        <v>9</v>
      </c>
      <c r="AA60">
        <f t="shared" si="10"/>
        <v>1</v>
      </c>
      <c r="AB60">
        <f t="shared" si="11"/>
        <v>6</v>
      </c>
      <c r="AC60">
        <f t="shared" si="12"/>
        <v>7</v>
      </c>
      <c r="AD60">
        <f t="shared" si="13"/>
        <v>2</v>
      </c>
      <c r="AE60">
        <f t="shared" si="14"/>
        <v>11</v>
      </c>
      <c r="AF60">
        <f t="shared" si="14"/>
        <v>11</v>
      </c>
    </row>
    <row r="61" spans="1:33" hidden="1" outlineLevel="1">
      <c r="A61" t="s">
        <v>47</v>
      </c>
      <c r="B61" t="str">
        <f>INDEX(A$2:A$20,MATCH(C61,AD$2:AD$20,0))</f>
        <v>Spirit of Zebedee (IRE)</v>
      </c>
      <c r="C61">
        <f>LARGE(AD$2:AD$20, D61)</f>
        <v>23.332899999999999</v>
      </c>
      <c r="D61">
        <v>1</v>
      </c>
      <c r="E61">
        <f>LARGE(AD$2:AD$20, F61)</f>
        <v>20.5901</v>
      </c>
      <c r="F61">
        <v>2</v>
      </c>
      <c r="G61">
        <f t="shared" si="16"/>
        <v>0.11755075451401237</v>
      </c>
      <c r="H61">
        <f t="shared" si="17"/>
        <v>8</v>
      </c>
      <c r="J61">
        <v>10</v>
      </c>
      <c r="K61" t="str">
        <f t="shared" si="0"/>
        <v>North Road Revue</v>
      </c>
      <c r="L61" t="str">
        <f t="shared" si="0"/>
        <v>Essential</v>
      </c>
      <c r="M61" t="str">
        <f t="shared" si="0"/>
        <v>North Road Revue</v>
      </c>
      <c r="N61" t="str">
        <f t="shared" si="1"/>
        <v>Dawn Breaking</v>
      </c>
      <c r="O61" t="str">
        <f t="shared" si="2"/>
        <v>Essential</v>
      </c>
      <c r="P61" t="str">
        <f t="shared" si="3"/>
        <v>Essential</v>
      </c>
      <c r="Q61" t="str">
        <f t="shared" si="4"/>
        <v>Essential</v>
      </c>
      <c r="R61" t="str">
        <f t="shared" si="5"/>
        <v>Its A Wish</v>
      </c>
      <c r="S61" t="str">
        <f t="shared" si="6"/>
        <v>Essential</v>
      </c>
      <c r="V61">
        <f t="shared" si="7"/>
        <v>44</v>
      </c>
      <c r="W61">
        <f t="shared" si="8"/>
        <v>-9</v>
      </c>
      <c r="X61">
        <f>IF(ISNA(W61),"",W61)</f>
        <v>-9</v>
      </c>
      <c r="Y61">
        <f t="shared" si="10"/>
        <v>4</v>
      </c>
      <c r="Z61">
        <f t="shared" si="10"/>
        <v>3</v>
      </c>
      <c r="AA61">
        <f t="shared" si="10"/>
        <v>8</v>
      </c>
      <c r="AB61">
        <f t="shared" si="11"/>
        <v>9</v>
      </c>
      <c r="AC61">
        <f t="shared" si="12"/>
        <v>3</v>
      </c>
      <c r="AD61">
        <f t="shared" si="13"/>
        <v>3</v>
      </c>
      <c r="AE61">
        <f t="shared" si="14"/>
        <v>9</v>
      </c>
      <c r="AF61">
        <f t="shared" si="14"/>
        <v>5</v>
      </c>
    </row>
    <row r="62" spans="1:33" hidden="1" outlineLevel="1">
      <c r="A62" t="s">
        <v>116</v>
      </c>
      <c r="B62" t="str">
        <f>IF(OR(D2="5f ", D2="6f ", D2="7f ", D2="1m "), B57, IF(J2="2yo", B59, B53))</f>
        <v>Tellovoi (IRE)</v>
      </c>
      <c r="J62">
        <v>11</v>
      </c>
      <c r="K62" t="str">
        <f t="shared" si="0"/>
        <v>Spirit of Zebedee (IRE)</v>
      </c>
      <c r="L62" t="str">
        <f t="shared" si="0"/>
        <v>Astraea</v>
      </c>
      <c r="M62" t="str">
        <f t="shared" si="0"/>
        <v>Compton River</v>
      </c>
      <c r="N62" t="str">
        <f t="shared" si="1"/>
        <v>Astraea</v>
      </c>
      <c r="O62" t="str">
        <f t="shared" si="2"/>
        <v>Jazz Legend (USA)</v>
      </c>
      <c r="P62" t="str">
        <f t="shared" si="3"/>
        <v>Compton River</v>
      </c>
      <c r="Q62" t="str">
        <f t="shared" si="4"/>
        <v>Compton River</v>
      </c>
      <c r="R62" t="str">
        <f t="shared" si="5"/>
        <v>Astraea</v>
      </c>
      <c r="S62" t="str">
        <f t="shared" si="6"/>
        <v>Astraea</v>
      </c>
      <c r="V62">
        <f t="shared" si="7"/>
        <v>43</v>
      </c>
      <c r="W62">
        <f t="shared" si="8"/>
        <v>-11</v>
      </c>
      <c r="X62">
        <f t="shared" ref="X62:X80" si="18">IF(ISNA(W62),"",W62)</f>
        <v>-11</v>
      </c>
      <c r="Y62">
        <f t="shared" si="10"/>
        <v>5</v>
      </c>
      <c r="Z62">
        <f t="shared" si="10"/>
        <v>2</v>
      </c>
      <c r="AA62">
        <f t="shared" si="10"/>
        <v>9</v>
      </c>
      <c r="AB62">
        <f t="shared" si="11"/>
        <v>2</v>
      </c>
      <c r="AC62">
        <f t="shared" si="12"/>
        <v>8</v>
      </c>
      <c r="AD62">
        <f t="shared" si="13"/>
        <v>7</v>
      </c>
      <c r="AE62">
        <f t="shared" si="14"/>
        <v>8</v>
      </c>
      <c r="AF62">
        <f t="shared" si="14"/>
        <v>2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Spirit of Zebedee (IRE)</v>
      </c>
      <c r="C63" t="str">
        <f>IF(G68="Handicap", INDEX(B53:B55,(MATCH(LARGE(D53:D55,3),D53:D55,0))))</f>
        <v>Coiste BoDhar (IRE)</v>
      </c>
      <c r="D63" t="str">
        <f>IF(G68="Handicap", INDEX(B53:B55,(MATCH(LARGE(E53:E55,1),E53:E55,0))))</f>
        <v>Tellovoi (IRE)</v>
      </c>
      <c r="G63" t="s">
        <v>68</v>
      </c>
      <c r="H63">
        <f>COUNTIF(A2:A30, "*")</f>
        <v>12</v>
      </c>
      <c r="J63">
        <v>12</v>
      </c>
      <c r="K63" t="str">
        <f t="shared" si="0"/>
        <v>Jazz Legend (USA)</v>
      </c>
      <c r="L63" t="str">
        <f t="shared" si="0"/>
        <v>North Road Revue</v>
      </c>
      <c r="M63" t="str">
        <f t="shared" si="0"/>
        <v>Jazz Legend (USA)</v>
      </c>
      <c r="N63" t="str">
        <f t="shared" si="1"/>
        <v>North Road Revue</v>
      </c>
      <c r="O63" t="str">
        <f t="shared" si="2"/>
        <v>Evanescent (IRE)</v>
      </c>
      <c r="P63" t="str">
        <f t="shared" si="3"/>
        <v>Evanescent (IRE)</v>
      </c>
      <c r="Q63" t="str">
        <f t="shared" si="4"/>
        <v>Evanescent (IRE)</v>
      </c>
      <c r="R63" t="str">
        <f t="shared" si="5"/>
        <v>North Road Revue</v>
      </c>
      <c r="S63" t="str">
        <f t="shared" si="6"/>
        <v>North Road Revue</v>
      </c>
      <c r="V63">
        <f t="shared" si="7"/>
        <v>22</v>
      </c>
      <c r="W63">
        <f t="shared" si="8"/>
        <v>-33</v>
      </c>
      <c r="X63">
        <f t="shared" si="18"/>
        <v>-33</v>
      </c>
      <c r="Y63">
        <f t="shared" si="10"/>
        <v>3</v>
      </c>
      <c r="Z63">
        <f t="shared" si="10"/>
        <v>1</v>
      </c>
      <c r="AA63">
        <f t="shared" si="10"/>
        <v>3</v>
      </c>
      <c r="AB63">
        <f t="shared" si="11"/>
        <v>1</v>
      </c>
      <c r="AC63">
        <f t="shared" si="12"/>
        <v>5</v>
      </c>
      <c r="AD63">
        <f t="shared" si="13"/>
        <v>5</v>
      </c>
      <c r="AE63">
        <f t="shared" si="14"/>
        <v>3</v>
      </c>
      <c r="AF63">
        <f t="shared" si="14"/>
        <v>1</v>
      </c>
    </row>
    <row r="64" spans="1:33" hidden="1" outlineLevel="1">
      <c r="A64" t="s">
        <v>48</v>
      </c>
      <c r="B64" t="str">
        <f>INDEX(B53:B63,MODE(MATCH(B53:B63,B53:B63,0)))</f>
        <v>Tellovoi (IRE)</v>
      </c>
      <c r="C64">
        <f>INDEX(AF$2:AF$20,MATCH(B64,A$2:A$20,0))</f>
        <v>4</v>
      </c>
      <c r="D64">
        <v>1</v>
      </c>
      <c r="E64">
        <f>SUMIF(B53:B61, B64, G53:G61)</f>
        <v>0.18459800837591114</v>
      </c>
      <c r="F64">
        <v>0</v>
      </c>
      <c r="G64" t="str">
        <f>K2</f>
        <v>Jump Season Starts 23rd November Handicap (Div 1)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>
        <f t="shared" si="13"/>
        <v>1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Coiste BoDhar (IRE)</v>
      </c>
      <c r="C65">
        <f>INDEX(AF$2:AF$20,MATCH(B65,A$2:A$20,0))</f>
        <v>7</v>
      </c>
      <c r="D65">
        <v>1</v>
      </c>
      <c r="F65">
        <f>IF(G68="Non Handicap", F64+1, F64)</f>
        <v>0</v>
      </c>
      <c r="G65" t="str">
        <f>D2</f>
        <v xml:space="preserve">6f </v>
      </c>
      <c r="H65">
        <f>LARGE(G58:G60, 1)</f>
        <v>0.153962885882761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>
        <f t="shared" si="13"/>
        <v>1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3493</v>
      </c>
      <c r="H66">
        <f ca="1">LARGE(F53:F55, 1)</f>
        <v>0.4036832824797677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>
        <f t="shared" si="13"/>
        <v>1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Its A Wish</v>
      </c>
      <c r="F67">
        <f>IF(H63&lt;11, F66+1, F66)</f>
        <v>0</v>
      </c>
      <c r="G67" t="str">
        <f>G2</f>
        <v>Good To Soft</v>
      </c>
      <c r="H67" t="str">
        <f ca="1">INDEX(B53:B55,MATCH(H66,F53:F55,0))</f>
        <v>Its A Wish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>
        <f t="shared" si="13"/>
        <v>1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Tellovoi (IRE)</v>
      </c>
      <c r="B68" t="str">
        <f ca="1">IF(ISNA(A68), B56, A68)</f>
        <v>Tellovoi (IRE)</v>
      </c>
      <c r="C68">
        <f ca="1">INDEX(AF$2:AF$20,MATCH(B68,A$2:A$20,0))</f>
        <v>4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>
        <f t="shared" si="13"/>
        <v>1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Tellovoi (IRE)</v>
      </c>
      <c r="C69">
        <f ca="1">INDEX(AF$2:AF$20,MATCH(B69,A$2:A$20,0))</f>
        <v>4</v>
      </c>
      <c r="D69">
        <v>1</v>
      </c>
      <c r="F69">
        <f ca="1">IF(E70&gt;1, F68+1, F68)</f>
        <v>0</v>
      </c>
      <c r="G69">
        <f ca="1">IF(G66&lt;5000, F70-1, F70)</f>
        <v>-1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>
        <f t="shared" si="13"/>
        <v>1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Tellovoi (IRE)</v>
      </c>
      <c r="C70">
        <f ca="1">INDEX(AF$2:AF$20,MATCH(B70,A$2:A$20,0))</f>
        <v>4</v>
      </c>
      <c r="D70">
        <v>1</v>
      </c>
      <c r="E70">
        <f ca="1">SUMIF(B53:B61, B70, G53:G61)</f>
        <v>0.18459800837591114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>
        <f t="shared" si="13"/>
        <v>1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>
        <f t="shared" si="13"/>
        <v>1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Tellovoi (IRE)</v>
      </c>
      <c r="C72">
        <f>C53</f>
        <v>183.49189999999999</v>
      </c>
      <c r="D72">
        <f>(1/C72)*(C72-C73)</f>
        <v>6.9761662503903324E-2</v>
      </c>
      <c r="E72">
        <f>H53</f>
        <v>4</v>
      </c>
      <c r="F72">
        <f>(E72*10)-10</f>
        <v>30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>
        <f t="shared" si="13"/>
        <v>1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Its A Wish</v>
      </c>
      <c r="C73">
        <f t="shared" si="19"/>
        <v>170.69120000000001</v>
      </c>
      <c r="D73">
        <f>(1/C73)*(C73-C74)</f>
        <v>4.6336893759022148E-2</v>
      </c>
      <c r="E73">
        <f t="shared" ref="E73:E74" si="20">H54</f>
        <v>7</v>
      </c>
      <c r="F73">
        <f>(E73*10)-10</f>
        <v>60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>
        <f t="shared" si="13"/>
        <v>1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Coiste BoDhar (IRE)</v>
      </c>
      <c r="C74">
        <f t="shared" si="19"/>
        <v>162.78190000000001</v>
      </c>
      <c r="E74">
        <f t="shared" si="20"/>
        <v>7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>
        <f t="shared" si="13"/>
        <v>1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>
        <f t="shared" si="13"/>
        <v>1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>
        <f t="shared" si="13"/>
        <v>1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4</v>
      </c>
      <c r="C77">
        <f>SMALL(AF2:AF50, 1)</f>
        <v>4</v>
      </c>
      <c r="D77" t="str">
        <f>IF(G77&lt;=3, "YES", "NO")</f>
        <v>NO</v>
      </c>
      <c r="E77">
        <f>IF(C77=0,SMALL(AF2:AF49,2), C77)</f>
        <v>4</v>
      </c>
      <c r="F77">
        <f>IF(E77=0, SMALL(AF2:AF49, 3), E77)</f>
        <v>4</v>
      </c>
      <c r="G77">
        <f>IF(F77=0, SMALL(AF2:AF49, 4), F77)</f>
        <v>4</v>
      </c>
      <c r="H77" t="str">
        <f>INDEX(A2:A50, MATCH(G77, AF2:AF50, 0))</f>
        <v>Tellovoi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>
        <f t="shared" si="13"/>
        <v>1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183.49189999999999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>
        <f t="shared" si="13"/>
        <v>1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183.49189999999999</v>
      </c>
      <c r="C79">
        <f>C78/B79</f>
        <v>5.4498318454384098E-5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Tellovoi (IRE) is highly rated.</v>
      </c>
      <c r="H79" t="str">
        <f>INDEX(A2:A50, MATCH(B79, AE2:AE50, 0))</f>
        <v>Tellovoi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>
        <f t="shared" si="13"/>
        <v>1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20.47</v>
      </c>
      <c r="C80">
        <f>(B81-B80)+0.01</f>
        <v>0.01</v>
      </c>
      <c r="D80" t="str">
        <f>D2</f>
        <v xml:space="preserve">6f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>
        <f t="shared" si="13"/>
        <v>1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20.47</v>
      </c>
      <c r="C81">
        <f>C80/B81</f>
        <v>4.8851978505129456E-4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North Road Revue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Catterick</v>
      </c>
    </row>
    <row r="82" spans="1:19" hidden="1" outlineLevel="1">
      <c r="A82" t="s">
        <v>110</v>
      </c>
      <c r="B82">
        <f>INDEX(M2:M49, MATCH(H77, A2:A49, 0))</f>
        <v>53.835000000000001</v>
      </c>
      <c r="C82">
        <f>(B83-B82)+0.01</f>
        <v>25.751999999999999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79.576999999999998</v>
      </c>
      <c r="C83">
        <f>C82/B83</f>
        <v>0.32361109365771518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North Road Revue is 32.36% ahead of the lay selection Tellovoi (IRE). </v>
      </c>
      <c r="H83" t="str">
        <f>INDEX(A2:A50,MATCH(B83,INDEX(M2:M50,0)))</f>
        <v>North Road Revue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1.1049</v>
      </c>
      <c r="C84">
        <f>(B85-B84)+0.01</f>
        <v>1.2115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2.3064</v>
      </c>
      <c r="C85">
        <f>C84/B85</f>
        <v>0.52527748872702051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Its A Wish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10.437099999999999</v>
      </c>
      <c r="C86">
        <f>(B87-B86)+0.01</f>
        <v>12.905799999999999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23.332899999999999</v>
      </c>
      <c r="C87">
        <f>C86/B87</f>
        <v>0.55311598643974813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Spirit of Zebedee (IRE) is 55.31% ahead of Tellovoi (IRE). </v>
      </c>
      <c r="H87" t="str">
        <f>INDEX(A2:A50, MATCH(B87, AD2:AD50, 0))</f>
        <v>Spirit of Zebedee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2.0154000000000001</v>
      </c>
      <c r="C88">
        <f>B89-B88</f>
        <v>9.4599999999999795E-2</v>
      </c>
      <c r="H88" t="str">
        <f>INDEX(X2:X50, MATCH(B88, Y2:Y50, 0))</f>
        <v>McDonald, P J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2.11</v>
      </c>
      <c r="C89">
        <f>C88/B89</f>
        <v>4.4834123222748719E-2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ONeill, K T. </v>
      </c>
      <c r="H89" t="str">
        <f>INDEX(X2:X50, MATCH(B89, Y2:Y50, 0))</f>
        <v>ONeill, K T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45.834499999999998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45.834499999999998</v>
      </c>
      <c r="C91">
        <f>(C90+0.01)/(B91+0.01)</f>
        <v>4.3625734820970896E-4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Tellovoi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46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0.39129999999999998</v>
      </c>
    </row>
    <row r="96" spans="1:19" hidden="1" outlineLevel="1">
      <c r="A96" t="s">
        <v>70</v>
      </c>
      <c r="B96">
        <f>INDEX(Sheet1!H:H, MATCH($A$51, Sheet1!$A:$A,0))</f>
        <v>0.3261</v>
      </c>
      <c r="C96" t="str">
        <f>IF(AND($B$94&gt;15,B96&gt;0.25),B55)</f>
        <v>Coiste BoDhar (IRE)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Coiste BoDhar (IRE)</v>
      </c>
      <c r="G96" t="str">
        <f>INDEX(F96:F101,MATCH(1,E96:E101,0))</f>
        <v>Coiste BoDhar (IRE)</v>
      </c>
    </row>
    <row r="97" spans="1:6" hidden="1" outlineLevel="1">
      <c r="A97" t="s">
        <v>25</v>
      </c>
      <c r="B97">
        <f>INDEX(Sheet1!J:J, MATCH($A$51, Sheet1!$A:$A,0))</f>
        <v>0.21740000000000001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0.19570000000000001</v>
      </c>
      <c r="C98" t="b">
        <f>IF(AND($B$94&gt;15,B98&gt;0.25),B57)</f>
        <v>0</v>
      </c>
      <c r="D98">
        <f t="shared" si="22"/>
        <v>2</v>
      </c>
      <c r="E98">
        <f t="shared" si="23"/>
        <v>5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0.26090000000000002</v>
      </c>
      <c r="C99" t="str">
        <f>IF(AND($B$94&gt;15,B99&gt;0.25),B59)</f>
        <v>Its A Wish</v>
      </c>
      <c r="D99">
        <f t="shared" si="22"/>
        <v>5</v>
      </c>
      <c r="E99">
        <f t="shared" si="23"/>
        <v>2</v>
      </c>
      <c r="F99" t="str">
        <f t="shared" si="24"/>
        <v>Its A Wish</v>
      </c>
    </row>
    <row r="100" spans="1:6" hidden="1" outlineLevel="1">
      <c r="A100" t="s">
        <v>30</v>
      </c>
      <c r="B100">
        <f>INDEX(Sheet1!N:N, MATCH($A$51, Sheet1!$A:$A,0))</f>
        <v>0.1522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0.23910000000000001</v>
      </c>
      <c r="C101" t="b">
        <f>IF(AND($B$94&gt;15,B101&gt;0.25),B60)</f>
        <v>0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3" width="24.7109375" bestFit="1" customWidth="1"/>
    <col min="4" max="4" width="16.140625" bestFit="1" customWidth="1"/>
    <col min="5" max="5" width="12" bestFit="1" customWidth="1"/>
    <col min="6" max="6" width="24.7109375" bestFit="1" customWidth="1"/>
    <col min="7" max="7" width="86.42578125" bestFit="1" customWidth="1"/>
    <col min="8" max="8" width="17.85546875" bestFit="1" customWidth="1"/>
    <col min="9" max="9" width="10.140625" bestFit="1" customWidth="1"/>
    <col min="10" max="10" width="16.28515625" bestFit="1" customWidth="1"/>
    <col min="11" max="11" width="33.28515625" bestFit="1" customWidth="1"/>
    <col min="12" max="19" width="24.71093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8.28515625" bestFit="1" customWidth="1"/>
    <col min="25" max="25" width="14.42578125" bestFit="1" customWidth="1"/>
    <col min="26" max="26" width="17.7109375" bestFit="1" customWidth="1"/>
    <col min="27" max="27" width="15" bestFit="1" customWidth="1"/>
    <col min="28" max="28" width="20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6.1406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815</v>
      </c>
      <c r="B2" s="1">
        <v>0.65625</v>
      </c>
      <c r="C2" t="s">
        <v>162</v>
      </c>
      <c r="D2" t="s">
        <v>587</v>
      </c>
      <c r="E2" t="s">
        <v>335</v>
      </c>
      <c r="F2">
        <v>4094</v>
      </c>
      <c r="G2" t="s">
        <v>336</v>
      </c>
      <c r="H2" t="s">
        <v>337</v>
      </c>
      <c r="I2" t="s">
        <v>5</v>
      </c>
      <c r="J2" t="s">
        <v>278</v>
      </c>
      <c r="K2" t="s">
        <v>814</v>
      </c>
      <c r="L2">
        <v>7</v>
      </c>
      <c r="M2">
        <v>78.434200000000004</v>
      </c>
      <c r="N2">
        <v>91.047799999999995</v>
      </c>
      <c r="O2">
        <v>22.905000000000001</v>
      </c>
      <c r="P2">
        <v>6.8151000000000002</v>
      </c>
      <c r="Q2">
        <v>4.5795000000000003</v>
      </c>
      <c r="R2">
        <v>3.6919</v>
      </c>
      <c r="S2">
        <v>3.8121</v>
      </c>
      <c r="T2">
        <v>2.6566000000000001</v>
      </c>
      <c r="U2">
        <v>0.85880000000000001</v>
      </c>
      <c r="V2">
        <v>0.80559999999999998</v>
      </c>
      <c r="W2">
        <v>11.0464</v>
      </c>
      <c r="X2" t="s">
        <v>575</v>
      </c>
      <c r="Y2">
        <v>3.4173</v>
      </c>
      <c r="Z2" t="s">
        <v>816</v>
      </c>
      <c r="AA2">
        <v>1.7266999999999999</v>
      </c>
      <c r="AB2" t="s">
        <v>817</v>
      </c>
      <c r="AC2">
        <v>3.5661</v>
      </c>
      <c r="AD2">
        <v>19.771899999999999</v>
      </c>
      <c r="AE2" s="23">
        <v>255.1352</v>
      </c>
      <c r="AF2">
        <v>5.5</v>
      </c>
      <c r="AG2">
        <v>104</v>
      </c>
    </row>
    <row r="3" spans="1:33">
      <c r="A3" t="s">
        <v>818</v>
      </c>
      <c r="B3" s="1">
        <v>0.65625</v>
      </c>
      <c r="C3" t="s">
        <v>162</v>
      </c>
      <c r="D3" t="s">
        <v>587</v>
      </c>
      <c r="E3" t="s">
        <v>335</v>
      </c>
      <c r="F3">
        <v>4094</v>
      </c>
      <c r="G3" t="s">
        <v>336</v>
      </c>
      <c r="H3" t="s">
        <v>337</v>
      </c>
      <c r="I3" t="s">
        <v>5</v>
      </c>
      <c r="J3" t="s">
        <v>278</v>
      </c>
      <c r="K3" t="s">
        <v>814</v>
      </c>
      <c r="L3">
        <v>8</v>
      </c>
      <c r="M3">
        <v>63.627000000000002</v>
      </c>
      <c r="N3">
        <v>76.901600000000002</v>
      </c>
      <c r="O3">
        <v>27.976099999999999</v>
      </c>
      <c r="P3">
        <v>11.2286</v>
      </c>
      <c r="Q3">
        <v>6.5037000000000003</v>
      </c>
      <c r="R3">
        <v>5.2756999999999996</v>
      </c>
      <c r="S3">
        <v>2.3216000000000001</v>
      </c>
      <c r="T3">
        <v>1.8280000000000001</v>
      </c>
      <c r="U3">
        <v>0.96389999999999998</v>
      </c>
      <c r="V3">
        <v>1.9608000000000001</v>
      </c>
      <c r="W3">
        <v>13.4871</v>
      </c>
      <c r="X3" t="s">
        <v>819</v>
      </c>
      <c r="Y3">
        <v>1.2886</v>
      </c>
      <c r="Z3" t="s">
        <v>258</v>
      </c>
      <c r="AA3">
        <v>1.806</v>
      </c>
      <c r="AB3" t="s">
        <v>820</v>
      </c>
      <c r="AC3">
        <v>1.6194999999999999</v>
      </c>
      <c r="AD3">
        <v>34.9861</v>
      </c>
      <c r="AE3">
        <v>251.77420000000001</v>
      </c>
      <c r="AF3">
        <v>14</v>
      </c>
      <c r="AG3">
        <v>119</v>
      </c>
    </row>
    <row r="4" spans="1:33">
      <c r="A4" t="s">
        <v>821</v>
      </c>
      <c r="B4" s="1">
        <v>0.65625</v>
      </c>
      <c r="C4" t="s">
        <v>162</v>
      </c>
      <c r="D4" t="s">
        <v>587</v>
      </c>
      <c r="E4" t="s">
        <v>335</v>
      </c>
      <c r="F4">
        <v>4094</v>
      </c>
      <c r="G4" t="s">
        <v>336</v>
      </c>
      <c r="H4" t="s">
        <v>337</v>
      </c>
      <c r="I4" t="s">
        <v>5</v>
      </c>
      <c r="J4" t="s">
        <v>278</v>
      </c>
      <c r="K4" t="s">
        <v>814</v>
      </c>
      <c r="L4">
        <v>8</v>
      </c>
      <c r="M4">
        <v>57.296999999999997</v>
      </c>
      <c r="N4">
        <v>54.024000000000001</v>
      </c>
      <c r="O4">
        <v>18.504899999999999</v>
      </c>
      <c r="P4">
        <v>14.362500000000001</v>
      </c>
      <c r="Q4">
        <v>6.9131999999999998</v>
      </c>
      <c r="R4">
        <v>5.5824999999999996</v>
      </c>
      <c r="S4">
        <v>4.4893999999999998</v>
      </c>
      <c r="T4">
        <v>1.9298999999999999</v>
      </c>
      <c r="U4">
        <v>1.7477</v>
      </c>
      <c r="V4">
        <v>1.5122</v>
      </c>
      <c r="W4">
        <v>14.007099999999999</v>
      </c>
      <c r="X4" t="s">
        <v>822</v>
      </c>
      <c r="Y4">
        <v>0.12759999999999999</v>
      </c>
      <c r="Z4" t="s">
        <v>703</v>
      </c>
      <c r="AA4">
        <v>0</v>
      </c>
      <c r="AB4" t="s">
        <v>823</v>
      </c>
      <c r="AC4">
        <v>2.2265000000000001</v>
      </c>
      <c r="AD4">
        <v>41.011200000000002</v>
      </c>
      <c r="AE4">
        <v>223.73580000000001</v>
      </c>
      <c r="AF4">
        <v>25</v>
      </c>
      <c r="AG4">
        <v>111</v>
      </c>
    </row>
    <row r="5" spans="1:33">
      <c r="A5" t="s">
        <v>824</v>
      </c>
      <c r="B5" s="1">
        <v>0.65625</v>
      </c>
      <c r="C5" t="s">
        <v>162</v>
      </c>
      <c r="D5" t="s">
        <v>587</v>
      </c>
      <c r="E5" t="s">
        <v>335</v>
      </c>
      <c r="F5">
        <v>4094</v>
      </c>
      <c r="G5" t="s">
        <v>336</v>
      </c>
      <c r="H5" t="s">
        <v>337</v>
      </c>
      <c r="I5" t="s">
        <v>5</v>
      </c>
      <c r="J5" t="s">
        <v>278</v>
      </c>
      <c r="K5" t="s">
        <v>814</v>
      </c>
      <c r="L5">
        <v>7</v>
      </c>
      <c r="M5">
        <v>79.8</v>
      </c>
      <c r="N5">
        <v>46.389899999999997</v>
      </c>
      <c r="O5">
        <v>19.564800000000002</v>
      </c>
      <c r="P5">
        <v>5.2356999999999996</v>
      </c>
      <c r="Q5">
        <v>3.4338000000000002</v>
      </c>
      <c r="R5">
        <v>4.3263999999999996</v>
      </c>
      <c r="S5">
        <v>4.4401999999999999</v>
      </c>
      <c r="T5">
        <v>1.7795000000000001</v>
      </c>
      <c r="U5">
        <v>1.4292</v>
      </c>
      <c r="V5">
        <v>1.4671000000000001</v>
      </c>
      <c r="W5">
        <v>19.657900000000001</v>
      </c>
      <c r="X5" t="s">
        <v>825</v>
      </c>
      <c r="Y5">
        <v>0.65920000000000001</v>
      </c>
      <c r="Z5" t="s">
        <v>478</v>
      </c>
      <c r="AA5">
        <v>1.1395999999999999</v>
      </c>
      <c r="AB5" t="s">
        <v>343</v>
      </c>
      <c r="AC5">
        <v>1.3374999999999999</v>
      </c>
      <c r="AD5">
        <v>14.6859</v>
      </c>
      <c r="AE5">
        <v>205.34649999999999</v>
      </c>
      <c r="AF5">
        <v>6</v>
      </c>
      <c r="AG5">
        <v>116</v>
      </c>
    </row>
    <row r="6" spans="1:33">
      <c r="A6" t="s">
        <v>826</v>
      </c>
      <c r="B6" s="1">
        <v>0.65625</v>
      </c>
      <c r="C6" t="s">
        <v>162</v>
      </c>
      <c r="D6" t="s">
        <v>587</v>
      </c>
      <c r="E6" t="s">
        <v>335</v>
      </c>
      <c r="F6">
        <v>4094</v>
      </c>
      <c r="G6" t="s">
        <v>336</v>
      </c>
      <c r="H6" t="s">
        <v>337</v>
      </c>
      <c r="I6" t="s">
        <v>5</v>
      </c>
      <c r="J6" t="s">
        <v>278</v>
      </c>
      <c r="K6" t="s">
        <v>814</v>
      </c>
      <c r="L6">
        <v>9</v>
      </c>
      <c r="M6">
        <v>62.738999999999997</v>
      </c>
      <c r="N6">
        <v>39.938099999999999</v>
      </c>
      <c r="O6">
        <v>20.9664</v>
      </c>
      <c r="P6">
        <v>8.4206000000000003</v>
      </c>
      <c r="Q6">
        <v>5.8296000000000001</v>
      </c>
      <c r="R6">
        <v>5.5270000000000001</v>
      </c>
      <c r="S6">
        <v>3.2896999999999998</v>
      </c>
      <c r="T6">
        <v>1.3331</v>
      </c>
      <c r="U6">
        <v>1.2629999999999999</v>
      </c>
      <c r="V6">
        <v>1.2674000000000001</v>
      </c>
      <c r="W6">
        <v>18.039300000000001</v>
      </c>
      <c r="X6" t="s">
        <v>350</v>
      </c>
      <c r="Y6">
        <v>3.6358999999999999</v>
      </c>
      <c r="Z6" t="s">
        <v>485</v>
      </c>
      <c r="AA6">
        <v>0.99939999999999996</v>
      </c>
      <c r="AB6" t="s">
        <v>827</v>
      </c>
      <c r="AC6">
        <v>2.4788999999999999</v>
      </c>
      <c r="AD6">
        <v>26.131</v>
      </c>
      <c r="AE6">
        <v>201.85839999999999</v>
      </c>
      <c r="AF6">
        <v>8</v>
      </c>
      <c r="AG6">
        <v>119</v>
      </c>
    </row>
    <row r="7" spans="1:33">
      <c r="A7" t="s">
        <v>828</v>
      </c>
      <c r="B7" s="1">
        <v>0.65625</v>
      </c>
      <c r="C7" t="s">
        <v>162</v>
      </c>
      <c r="D7" t="s">
        <v>587</v>
      </c>
      <c r="E7" t="s">
        <v>335</v>
      </c>
      <c r="F7">
        <v>4094</v>
      </c>
      <c r="G7" t="s">
        <v>336</v>
      </c>
      <c r="H7" t="s">
        <v>337</v>
      </c>
      <c r="I7" t="s">
        <v>5</v>
      </c>
      <c r="J7" t="s">
        <v>278</v>
      </c>
      <c r="K7" t="s">
        <v>814</v>
      </c>
      <c r="L7">
        <v>5</v>
      </c>
      <c r="M7">
        <v>54.454700000000003</v>
      </c>
      <c r="N7">
        <v>37.877800000000001</v>
      </c>
      <c r="O7">
        <v>31.895199999999999</v>
      </c>
      <c r="P7">
        <v>10.513299999999999</v>
      </c>
      <c r="Q7">
        <v>8.4032999999999998</v>
      </c>
      <c r="R7">
        <v>3.1595</v>
      </c>
      <c r="S7">
        <v>2.7980999999999998</v>
      </c>
      <c r="T7">
        <v>1.2552000000000001</v>
      </c>
      <c r="U7">
        <v>1.4325000000000001</v>
      </c>
      <c r="V7">
        <v>0.80089999999999995</v>
      </c>
      <c r="W7">
        <v>11.5321</v>
      </c>
      <c r="X7" t="s">
        <v>564</v>
      </c>
      <c r="Y7">
        <v>2.5522</v>
      </c>
      <c r="Z7" t="s">
        <v>829</v>
      </c>
      <c r="AA7">
        <v>1.7713000000000001</v>
      </c>
      <c r="AB7" t="s">
        <v>830</v>
      </c>
      <c r="AC7">
        <v>1.4167000000000001</v>
      </c>
      <c r="AD7">
        <v>22.971599999999999</v>
      </c>
      <c r="AE7">
        <v>192.83449999999999</v>
      </c>
      <c r="AF7">
        <v>16</v>
      </c>
      <c r="AG7">
        <v>106</v>
      </c>
    </row>
    <row r="8" spans="1:33">
      <c r="A8" t="s">
        <v>831</v>
      </c>
      <c r="B8" s="1">
        <v>0.65625</v>
      </c>
      <c r="C8" t="s">
        <v>162</v>
      </c>
      <c r="D8" t="s">
        <v>587</v>
      </c>
      <c r="E8" t="s">
        <v>335</v>
      </c>
      <c r="F8">
        <v>4094</v>
      </c>
      <c r="G8" t="s">
        <v>336</v>
      </c>
      <c r="H8" t="s">
        <v>337</v>
      </c>
      <c r="I8" t="s">
        <v>5</v>
      </c>
      <c r="J8" t="s">
        <v>278</v>
      </c>
      <c r="K8" t="s">
        <v>814</v>
      </c>
      <c r="L8">
        <v>6</v>
      </c>
      <c r="M8">
        <v>70.747600000000006</v>
      </c>
      <c r="N8">
        <v>38.623199999999997</v>
      </c>
      <c r="O8">
        <v>21.272400000000001</v>
      </c>
      <c r="P8">
        <v>7.3226000000000004</v>
      </c>
      <c r="Q8">
        <v>4.3813000000000004</v>
      </c>
      <c r="R8">
        <v>4.1963999999999997</v>
      </c>
      <c r="S8">
        <v>3.1244999999999998</v>
      </c>
      <c r="T8">
        <v>2.8096000000000001</v>
      </c>
      <c r="U8">
        <v>2.0190999999999999</v>
      </c>
      <c r="V8">
        <v>1.7931999999999999</v>
      </c>
      <c r="W8">
        <v>12.393599999999999</v>
      </c>
      <c r="X8" t="s">
        <v>378</v>
      </c>
      <c r="Y8">
        <v>2.7934999999999999</v>
      </c>
      <c r="Z8" t="s">
        <v>567</v>
      </c>
      <c r="AA8">
        <v>2.3635000000000002</v>
      </c>
      <c r="AB8" t="s">
        <v>532</v>
      </c>
      <c r="AC8">
        <v>1.9400999999999999</v>
      </c>
      <c r="AD8">
        <v>14.4862</v>
      </c>
      <c r="AE8">
        <v>190.26689999999999</v>
      </c>
      <c r="AF8">
        <v>8</v>
      </c>
      <c r="AG8">
        <v>114</v>
      </c>
    </row>
    <row r="9" spans="1:33">
      <c r="A9" t="s">
        <v>832</v>
      </c>
      <c r="B9" s="1">
        <v>0.65625</v>
      </c>
      <c r="C9" t="s">
        <v>162</v>
      </c>
      <c r="D9" t="s">
        <v>587</v>
      </c>
      <c r="E9" t="s">
        <v>335</v>
      </c>
      <c r="F9">
        <v>4094</v>
      </c>
      <c r="G9" t="s">
        <v>336</v>
      </c>
      <c r="H9" t="s">
        <v>337</v>
      </c>
      <c r="I9" t="s">
        <v>5</v>
      </c>
      <c r="J9" t="s">
        <v>278</v>
      </c>
      <c r="K9" t="s">
        <v>814</v>
      </c>
      <c r="L9">
        <v>5</v>
      </c>
      <c r="M9">
        <v>66.732699999999994</v>
      </c>
      <c r="N9">
        <v>34.5717</v>
      </c>
      <c r="O9">
        <v>33.957700000000003</v>
      </c>
      <c r="P9">
        <v>8.7166999999999994</v>
      </c>
      <c r="Q9">
        <v>5.4656000000000002</v>
      </c>
      <c r="R9">
        <v>4.2941000000000003</v>
      </c>
      <c r="S9">
        <v>2.4681000000000002</v>
      </c>
      <c r="T9">
        <v>0.77959999999999996</v>
      </c>
      <c r="U9">
        <v>0</v>
      </c>
      <c r="V9">
        <v>0</v>
      </c>
      <c r="W9">
        <v>19.5779</v>
      </c>
      <c r="X9" t="s">
        <v>362</v>
      </c>
      <c r="Y9">
        <v>1.9497</v>
      </c>
      <c r="Z9" t="s">
        <v>833</v>
      </c>
      <c r="AA9">
        <v>3.4500000000000003E-2</v>
      </c>
      <c r="AB9" t="s">
        <v>834</v>
      </c>
      <c r="AC9">
        <v>0</v>
      </c>
      <c r="AD9">
        <v>5.5076999999999998</v>
      </c>
      <c r="AE9">
        <v>186.90379999999999</v>
      </c>
      <c r="AF9">
        <v>7</v>
      </c>
      <c r="AG9">
        <v>117</v>
      </c>
    </row>
    <row r="10" spans="1:33">
      <c r="A10" t="s">
        <v>835</v>
      </c>
      <c r="B10" s="1">
        <v>0.65625</v>
      </c>
      <c r="C10" t="s">
        <v>162</v>
      </c>
      <c r="D10" t="s">
        <v>587</v>
      </c>
      <c r="E10" t="s">
        <v>335</v>
      </c>
      <c r="F10">
        <v>4094</v>
      </c>
      <c r="G10" t="s">
        <v>336</v>
      </c>
      <c r="H10" t="s">
        <v>337</v>
      </c>
      <c r="I10" t="s">
        <v>5</v>
      </c>
      <c r="J10" t="s">
        <v>278</v>
      </c>
      <c r="K10" t="s">
        <v>814</v>
      </c>
      <c r="L10">
        <v>6</v>
      </c>
      <c r="M10">
        <v>55.529000000000003</v>
      </c>
      <c r="N10">
        <v>60.234099999999998</v>
      </c>
      <c r="O10">
        <v>20.752199999999998</v>
      </c>
      <c r="P10">
        <v>9.5345999999999993</v>
      </c>
      <c r="Q10">
        <v>5.4238</v>
      </c>
      <c r="R10">
        <v>0</v>
      </c>
      <c r="S10">
        <v>0</v>
      </c>
      <c r="T10">
        <v>0</v>
      </c>
      <c r="U10">
        <v>0</v>
      </c>
      <c r="V10">
        <v>0</v>
      </c>
      <c r="W10">
        <v>10.5036</v>
      </c>
      <c r="X10" t="s">
        <v>836</v>
      </c>
      <c r="Y10">
        <v>1.0532999999999999</v>
      </c>
      <c r="Z10" t="s">
        <v>837</v>
      </c>
      <c r="AA10">
        <v>0.24909999999999999</v>
      </c>
      <c r="AB10" t="s">
        <v>838</v>
      </c>
      <c r="AC10">
        <v>0.65839999999999999</v>
      </c>
      <c r="AD10">
        <v>9.75</v>
      </c>
      <c r="AE10">
        <v>186.66990000000001</v>
      </c>
      <c r="AF10">
        <v>25</v>
      </c>
      <c r="AG10">
        <v>108</v>
      </c>
    </row>
    <row r="11" spans="1:33">
      <c r="A11" t="s">
        <v>839</v>
      </c>
      <c r="B11" s="1">
        <v>0.65625</v>
      </c>
      <c r="C11" t="s">
        <v>162</v>
      </c>
      <c r="D11" t="s">
        <v>587</v>
      </c>
      <c r="E11" t="s">
        <v>335</v>
      </c>
      <c r="F11">
        <v>4094</v>
      </c>
      <c r="G11" t="s">
        <v>336</v>
      </c>
      <c r="H11" t="s">
        <v>337</v>
      </c>
      <c r="I11" t="s">
        <v>5</v>
      </c>
      <c r="J11" t="s">
        <v>278</v>
      </c>
      <c r="K11" t="s">
        <v>814</v>
      </c>
      <c r="L11">
        <v>7</v>
      </c>
      <c r="M11">
        <v>56.263500000000001</v>
      </c>
      <c r="N11">
        <v>28.404299999999999</v>
      </c>
      <c r="O11">
        <v>26.0671</v>
      </c>
      <c r="P11">
        <v>9.5154999999999994</v>
      </c>
      <c r="Q11">
        <v>7.4989999999999997</v>
      </c>
      <c r="R11">
        <v>4.6108000000000002</v>
      </c>
      <c r="S11">
        <v>2.581</v>
      </c>
      <c r="T11">
        <v>1.5610999999999999</v>
      </c>
      <c r="U11">
        <v>1.3877999999999999</v>
      </c>
      <c r="V11">
        <v>0.91790000000000005</v>
      </c>
      <c r="W11">
        <v>9.2716999999999992</v>
      </c>
      <c r="X11" t="s">
        <v>840</v>
      </c>
      <c r="Y11">
        <v>1.6042000000000001</v>
      </c>
      <c r="Z11" t="s">
        <v>447</v>
      </c>
      <c r="AA11">
        <v>4.3387000000000002</v>
      </c>
      <c r="AB11" t="s">
        <v>598</v>
      </c>
      <c r="AC11">
        <v>1.6917</v>
      </c>
      <c r="AD11">
        <v>26.987300000000001</v>
      </c>
      <c r="AE11">
        <v>182.70140000000001</v>
      </c>
      <c r="AF11">
        <v>8</v>
      </c>
      <c r="AG11">
        <v>117</v>
      </c>
    </row>
    <row r="12" spans="1:33">
      <c r="A12" t="s">
        <v>841</v>
      </c>
      <c r="B12" s="1">
        <v>0.65625</v>
      </c>
      <c r="C12" t="s">
        <v>162</v>
      </c>
      <c r="D12" t="s">
        <v>587</v>
      </c>
      <c r="E12" t="s">
        <v>335</v>
      </c>
      <c r="F12">
        <v>4094</v>
      </c>
      <c r="G12" t="s">
        <v>336</v>
      </c>
      <c r="H12" t="s">
        <v>337</v>
      </c>
      <c r="I12" t="s">
        <v>5</v>
      </c>
      <c r="J12" t="s">
        <v>278</v>
      </c>
      <c r="K12" t="s">
        <v>814</v>
      </c>
      <c r="L12">
        <v>4</v>
      </c>
      <c r="M12">
        <v>66.262200000000007</v>
      </c>
      <c r="N12">
        <v>48.8628</v>
      </c>
      <c r="O12">
        <v>18.325700000000001</v>
      </c>
      <c r="P12">
        <v>6.9763000000000002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842</v>
      </c>
      <c r="Y12">
        <v>0.27400000000000002</v>
      </c>
      <c r="Z12" t="s">
        <v>355</v>
      </c>
      <c r="AA12">
        <v>1.0003</v>
      </c>
      <c r="AB12" t="s">
        <v>843</v>
      </c>
      <c r="AC12">
        <v>3.0385</v>
      </c>
      <c r="AD12">
        <v>14.15</v>
      </c>
      <c r="AE12">
        <v>175.69409999999999</v>
      </c>
      <c r="AF12">
        <v>5</v>
      </c>
      <c r="AG12">
        <v>112</v>
      </c>
    </row>
    <row r="13" spans="1:33">
      <c r="A13" t="s">
        <v>844</v>
      </c>
      <c r="B13" s="1">
        <v>0.65625</v>
      </c>
      <c r="C13" t="s">
        <v>162</v>
      </c>
      <c r="D13" t="s">
        <v>587</v>
      </c>
      <c r="E13" t="s">
        <v>335</v>
      </c>
      <c r="F13">
        <v>4094</v>
      </c>
      <c r="G13" t="s">
        <v>336</v>
      </c>
      <c r="H13" t="s">
        <v>337</v>
      </c>
      <c r="I13" t="s">
        <v>5</v>
      </c>
      <c r="J13" t="s">
        <v>278</v>
      </c>
      <c r="K13" t="s">
        <v>814</v>
      </c>
      <c r="L13">
        <v>9</v>
      </c>
      <c r="M13">
        <v>37.522300000000001</v>
      </c>
      <c r="N13">
        <v>35.3371</v>
      </c>
      <c r="O13">
        <v>14.4323</v>
      </c>
      <c r="P13">
        <v>5.7944000000000004</v>
      </c>
      <c r="Q13">
        <v>4.8544</v>
      </c>
      <c r="R13">
        <v>2.7749000000000001</v>
      </c>
      <c r="S13">
        <v>2.0640000000000001</v>
      </c>
      <c r="T13">
        <v>1.7935000000000001</v>
      </c>
      <c r="U13">
        <v>1.1437999999999999</v>
      </c>
      <c r="V13">
        <v>1.5026999999999999</v>
      </c>
      <c r="W13">
        <v>17.333600000000001</v>
      </c>
      <c r="X13" t="s">
        <v>375</v>
      </c>
      <c r="Y13">
        <v>2.1438000000000001</v>
      </c>
      <c r="Z13" t="s">
        <v>845</v>
      </c>
      <c r="AA13">
        <v>1.5173000000000001</v>
      </c>
      <c r="AB13" t="s">
        <v>846</v>
      </c>
      <c r="AC13">
        <v>1.8801000000000001</v>
      </c>
      <c r="AD13">
        <v>4.6158999999999999</v>
      </c>
      <c r="AE13">
        <v>134.71</v>
      </c>
      <c r="AF13">
        <v>25</v>
      </c>
      <c r="AG13">
        <v>120</v>
      </c>
    </row>
    <row r="14" spans="1:33">
      <c r="A14" t="s">
        <v>847</v>
      </c>
      <c r="B14" s="1">
        <v>0.65625</v>
      </c>
      <c r="C14" t="s">
        <v>162</v>
      </c>
      <c r="D14" t="s">
        <v>587</v>
      </c>
      <c r="E14" t="s">
        <v>335</v>
      </c>
      <c r="F14">
        <v>4094</v>
      </c>
      <c r="G14" t="s">
        <v>336</v>
      </c>
      <c r="H14" t="s">
        <v>337</v>
      </c>
      <c r="I14" t="s">
        <v>5</v>
      </c>
      <c r="J14" t="s">
        <v>278</v>
      </c>
      <c r="K14" t="s">
        <v>814</v>
      </c>
      <c r="L14">
        <v>8</v>
      </c>
      <c r="M14">
        <v>44.107599999999998</v>
      </c>
      <c r="N14">
        <v>38.354999999999997</v>
      </c>
      <c r="O14">
        <v>16.0124</v>
      </c>
      <c r="P14">
        <v>6.2308000000000003</v>
      </c>
      <c r="Q14">
        <v>4.2476000000000003</v>
      </c>
      <c r="R14">
        <v>1.8367</v>
      </c>
      <c r="S14">
        <v>1.5097</v>
      </c>
      <c r="T14">
        <v>0</v>
      </c>
      <c r="U14">
        <v>0</v>
      </c>
      <c r="V14">
        <v>0</v>
      </c>
      <c r="W14">
        <v>0</v>
      </c>
      <c r="X14" t="s">
        <v>848</v>
      </c>
      <c r="Y14">
        <v>0.99980000000000002</v>
      </c>
      <c r="Z14" t="s">
        <v>849</v>
      </c>
      <c r="AA14">
        <v>3.6162000000000001</v>
      </c>
      <c r="AB14" t="s">
        <v>850</v>
      </c>
      <c r="AC14">
        <v>0</v>
      </c>
      <c r="AD14">
        <v>3.3</v>
      </c>
      <c r="AE14">
        <v>123.61279999999999</v>
      </c>
      <c r="AF14">
        <v>14</v>
      </c>
      <c r="AG14">
        <v>109</v>
      </c>
    </row>
    <row r="15" spans="1:33">
      <c r="A15" t="s">
        <v>851</v>
      </c>
      <c r="B15" s="1">
        <v>0.65625</v>
      </c>
      <c r="C15" t="s">
        <v>162</v>
      </c>
      <c r="D15" t="s">
        <v>587</v>
      </c>
      <c r="E15" t="s">
        <v>335</v>
      </c>
      <c r="F15">
        <v>4094</v>
      </c>
      <c r="G15" t="s">
        <v>336</v>
      </c>
      <c r="H15" t="s">
        <v>337</v>
      </c>
      <c r="I15" t="s">
        <v>5</v>
      </c>
      <c r="J15" t="s">
        <v>278</v>
      </c>
      <c r="K15" t="s">
        <v>814</v>
      </c>
      <c r="L15">
        <v>5</v>
      </c>
      <c r="M15">
        <v>39.017499999999998</v>
      </c>
      <c r="N15">
        <v>34.636600000000001</v>
      </c>
      <c r="O15">
        <v>19.8337</v>
      </c>
      <c r="P15">
        <v>3.5314999999999999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852</v>
      </c>
      <c r="Y15">
        <v>2.6190000000000002</v>
      </c>
      <c r="Z15" t="s">
        <v>829</v>
      </c>
      <c r="AA15">
        <v>1.4637</v>
      </c>
      <c r="AB15" t="s">
        <v>853</v>
      </c>
      <c r="AC15">
        <v>0.85719999999999996</v>
      </c>
      <c r="AD15">
        <v>7.8</v>
      </c>
      <c r="AE15">
        <v>121.6506</v>
      </c>
      <c r="AF15">
        <v>16</v>
      </c>
      <c r="AG15">
        <v>94</v>
      </c>
    </row>
    <row r="51" spans="1:33" hidden="1" outlineLevel="1">
      <c r="A51" t="str">
        <f>C2</f>
        <v>Bangor</v>
      </c>
      <c r="B51">
        <f>B2</f>
        <v>0.65625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Yorgonnahearmeroar (IRE)</v>
      </c>
      <c r="L52" t="str">
        <f t="shared" si="0"/>
        <v>Soiesauvage (FR)</v>
      </c>
      <c r="M52" t="str">
        <f t="shared" si="0"/>
        <v>Lissycasey (IRE)</v>
      </c>
      <c r="N52" t="str">
        <f t="shared" ref="N52:N91" si="1">INDEX($A$2:$A$20,(MATCH(LARGE(W$2:W$20,$J52),W$2:W$20,0)))</f>
        <v>Yorgonnahearmeroar (IRE)</v>
      </c>
      <c r="O52" t="str">
        <f t="shared" ref="O52:O91" si="2">INDEX($A$2:$A$20,(MATCH(LARGE(AA$2:AA$20,$J52),AA$2:AA$20,0)))</f>
        <v>Aliandy (IRE)</v>
      </c>
      <c r="P52" t="str">
        <f t="shared" ref="P52:P91" si="3">INDEX($A$2:$A$20,(MATCH(LARGE(Y$2:Y$20,$J52),Y$2:Y$20,0)))</f>
        <v>Volt Face (FR)</v>
      </c>
      <c r="Q52" t="str">
        <f t="shared" ref="Q52:Q91" si="4">INDEX($A$2:$A$20,(MATCH(LARGE(Y$2:Y$20,$J52),Y$2:Y$20,0)))</f>
        <v>Volt Face (FR)</v>
      </c>
      <c r="R52" t="str">
        <f t="shared" ref="R52:R91" si="5">INDEX($A$2:$A$20,(MATCH(LARGE(AD$2:AD$20,$J52),AD$2:AD$20,0)))</f>
        <v>Free Range (IRE)</v>
      </c>
      <c r="S52" t="str">
        <f t="shared" ref="S52:S80" si="6">A2</f>
        <v>Soiesauvage (FR)</v>
      </c>
      <c r="V52">
        <f t="shared" ref="V52:V80" si="7">SUM(Y52:AF52)</f>
        <v>88</v>
      </c>
      <c r="W52">
        <f t="shared" ref="W52:W80" si="8">V52-AG2</f>
        <v>-16</v>
      </c>
      <c r="X52">
        <f t="shared" ref="X52:X60" si="9">IF(ISNA(W52),"",W52)</f>
        <v>-16</v>
      </c>
      <c r="Y52">
        <f t="shared" ref="Y52:AA80" si="10">(($H$63+1)-(RANK(M2,M$2:M$30)))</f>
        <v>13</v>
      </c>
      <c r="Z52">
        <f t="shared" si="10"/>
        <v>14</v>
      </c>
      <c r="AA52">
        <f t="shared" si="10"/>
        <v>10</v>
      </c>
      <c r="AB52">
        <f t="shared" ref="AB52:AB80" si="11">(($H$63+1)-(RANK(W2,W$2:W$30)))</f>
        <v>6</v>
      </c>
      <c r="AC52">
        <f t="shared" ref="AC52:AC80" si="12">(($H$63+1)-(RANK(Y2,Y$2:Y$30)))</f>
        <v>13</v>
      </c>
      <c r="AD52">
        <f t="shared" ref="AD52:AD80" si="13">(($H$63+1)-(RANK(AA2,AA$2:AA$30)))</f>
        <v>9</v>
      </c>
      <c r="AE52">
        <f t="shared" ref="AE52:AF80" si="14">(($H$63+1)-(RANK(AC2,AC$2:AC$30)))</f>
        <v>14</v>
      </c>
      <c r="AF52">
        <f t="shared" si="14"/>
        <v>9</v>
      </c>
      <c r="AG52" t="str">
        <f>INDEX(S52:S92, MATCH(LARGE(X52:X92, 1),X52:X92, 0))</f>
        <v>Soiesauvage (FR)</v>
      </c>
    </row>
    <row r="53" spans="1:33" hidden="1" outlineLevel="1">
      <c r="A53" t="s">
        <v>43</v>
      </c>
      <c r="B53" t="str">
        <f>A2</f>
        <v>Soiesauvage (FR)</v>
      </c>
      <c r="C53">
        <f>AE2</f>
        <v>255.1352</v>
      </c>
      <c r="D53">
        <f>AG2</f>
        <v>104</v>
      </c>
      <c r="E53">
        <f>C53-D53</f>
        <v>151.1352</v>
      </c>
      <c r="F53">
        <f>SUMIF(B53:B61, B53, G53:G61)</f>
        <v>0.16112214718714057</v>
      </c>
      <c r="G53">
        <f>(1/C53)*(C53-C54)</f>
        <v>1.3173407667777672E-2</v>
      </c>
      <c r="H53">
        <f>AF2</f>
        <v>5.5</v>
      </c>
      <c r="J53">
        <v>2</v>
      </c>
      <c r="K53" t="str">
        <f t="shared" si="0"/>
        <v>Soiesauvage (FR)</v>
      </c>
      <c r="L53" t="str">
        <f t="shared" si="0"/>
        <v>Chebsey Beau</v>
      </c>
      <c r="M53" t="str">
        <f t="shared" si="0"/>
        <v>Black Buble (FR)</v>
      </c>
      <c r="N53" t="str">
        <f t="shared" si="1"/>
        <v>Lissycasey (IRE)</v>
      </c>
      <c r="O53" t="str">
        <f t="shared" si="2"/>
        <v>Hastrubal (FR)</v>
      </c>
      <c r="P53" t="str">
        <f t="shared" si="3"/>
        <v>Soiesauvage (FR)</v>
      </c>
      <c r="Q53" t="str">
        <f t="shared" si="4"/>
        <v>Soiesauvage (FR)</v>
      </c>
      <c r="R53" t="str">
        <f t="shared" si="5"/>
        <v>Chebsey Beau</v>
      </c>
      <c r="S53" t="str">
        <f t="shared" si="6"/>
        <v>Chebsey Beau</v>
      </c>
      <c r="V53">
        <f t="shared" si="7"/>
        <v>80</v>
      </c>
      <c r="W53">
        <f t="shared" si="8"/>
        <v>-39</v>
      </c>
      <c r="X53">
        <f t="shared" si="9"/>
        <v>-39</v>
      </c>
      <c r="Y53">
        <f t="shared" si="10"/>
        <v>9</v>
      </c>
      <c r="Z53">
        <f t="shared" si="10"/>
        <v>13</v>
      </c>
      <c r="AA53">
        <f t="shared" si="10"/>
        <v>12</v>
      </c>
      <c r="AB53">
        <f t="shared" si="11"/>
        <v>9</v>
      </c>
      <c r="AC53">
        <f t="shared" si="12"/>
        <v>6</v>
      </c>
      <c r="AD53">
        <f t="shared" si="13"/>
        <v>11</v>
      </c>
      <c r="AE53">
        <f t="shared" si="14"/>
        <v>7</v>
      </c>
      <c r="AF53">
        <f t="shared" si="14"/>
        <v>13</v>
      </c>
    </row>
    <row r="54" spans="1:33" hidden="1" outlineLevel="1">
      <c r="A54" t="s">
        <v>44</v>
      </c>
      <c r="B54" t="str">
        <f>A3</f>
        <v>Chebsey Beau</v>
      </c>
      <c r="C54">
        <f>AE3</f>
        <v>251.77420000000001</v>
      </c>
      <c r="D54">
        <f>AG3</f>
        <v>119</v>
      </c>
      <c r="E54">
        <f t="shared" ref="E54:E55" si="15">C54-D54</f>
        <v>132.77420000000001</v>
      </c>
      <c r="F54">
        <f ca="1">SUMIF(B53:B64, B54, G53:G61)</f>
        <v>0</v>
      </c>
      <c r="H54">
        <f>AF3</f>
        <v>14</v>
      </c>
      <c r="J54">
        <v>3</v>
      </c>
      <c r="K54" t="str">
        <f t="shared" si="0"/>
        <v>Cousin Oscar (IRE)</v>
      </c>
      <c r="L54" t="str">
        <f t="shared" si="0"/>
        <v>Shadow Sadness (GER)</v>
      </c>
      <c r="M54" t="str">
        <f t="shared" si="0"/>
        <v>Chebsey Beau</v>
      </c>
      <c r="N54" t="str">
        <f t="shared" si="1"/>
        <v>Volt Face (FR)</v>
      </c>
      <c r="O54" t="str">
        <f t="shared" si="2"/>
        <v>Cousin Oscar (IRE)</v>
      </c>
      <c r="P54" t="str">
        <f t="shared" si="3"/>
        <v>Cousin Oscar (IRE)</v>
      </c>
      <c r="Q54" t="str">
        <f t="shared" si="4"/>
        <v>Cousin Oscar (IRE)</v>
      </c>
      <c r="R54" t="str">
        <f t="shared" si="5"/>
        <v>Aliandy (IRE)</v>
      </c>
      <c r="S54" t="str">
        <f t="shared" si="6"/>
        <v>Free Range (IRE)</v>
      </c>
      <c r="V54">
        <f t="shared" si="7"/>
        <v>59</v>
      </c>
      <c r="W54">
        <f t="shared" si="8"/>
        <v>-52</v>
      </c>
      <c r="X54">
        <f t="shared" si="9"/>
        <v>-52</v>
      </c>
      <c r="Y54">
        <f t="shared" si="10"/>
        <v>7</v>
      </c>
      <c r="Z54">
        <f t="shared" si="10"/>
        <v>11</v>
      </c>
      <c r="AA54">
        <f t="shared" si="10"/>
        <v>4</v>
      </c>
      <c r="AB54">
        <f t="shared" si="11"/>
        <v>10</v>
      </c>
      <c r="AC54">
        <f t="shared" si="12"/>
        <v>1</v>
      </c>
      <c r="AD54">
        <f t="shared" si="13"/>
        <v>1</v>
      </c>
      <c r="AE54">
        <f t="shared" si="14"/>
        <v>11</v>
      </c>
      <c r="AF54">
        <f t="shared" si="14"/>
        <v>14</v>
      </c>
    </row>
    <row r="55" spans="1:33" hidden="1" outlineLevel="1">
      <c r="A55" t="s">
        <v>45</v>
      </c>
      <c r="B55" t="str">
        <f>A4</f>
        <v>Free Range (IRE)</v>
      </c>
      <c r="C55">
        <f>AE4</f>
        <v>223.73580000000001</v>
      </c>
      <c r="D55">
        <f>AG4</f>
        <v>111</v>
      </c>
      <c r="E55">
        <f t="shared" si="15"/>
        <v>112.73580000000001</v>
      </c>
      <c r="F55">
        <f ca="1">SUMIF(B53:B64, B55, G53:G61)</f>
        <v>0.14691352606117355</v>
      </c>
      <c r="H55">
        <f>AF4</f>
        <v>25</v>
      </c>
      <c r="J55">
        <v>4</v>
      </c>
      <c r="K55" t="str">
        <f t="shared" si="0"/>
        <v>Lissycasey (IRE)</v>
      </c>
      <c r="L55" t="str">
        <f t="shared" si="0"/>
        <v>Free Range (IRE)</v>
      </c>
      <c r="M55" t="str">
        <f t="shared" si="0"/>
        <v>Aliandy (IRE)</v>
      </c>
      <c r="N55" t="str">
        <f t="shared" si="1"/>
        <v>Dalasiri (IRE)</v>
      </c>
      <c r="O55" t="str">
        <f t="shared" si="2"/>
        <v>Chebsey Beau</v>
      </c>
      <c r="P55" t="str">
        <f t="shared" si="3"/>
        <v>Man Of The North</v>
      </c>
      <c r="Q55" t="str">
        <f t="shared" si="4"/>
        <v>Man Of The North</v>
      </c>
      <c r="R55" t="str">
        <f t="shared" si="5"/>
        <v>Volt Face (FR)</v>
      </c>
      <c r="S55" t="str">
        <f t="shared" si="6"/>
        <v>Yorgonnahearmeroar (IRE)</v>
      </c>
      <c r="V55">
        <f t="shared" si="7"/>
        <v>64</v>
      </c>
      <c r="W55">
        <f t="shared" si="8"/>
        <v>-52</v>
      </c>
      <c r="X55">
        <f t="shared" si="9"/>
        <v>-52</v>
      </c>
      <c r="Y55">
        <f t="shared" si="10"/>
        <v>14</v>
      </c>
      <c r="Z55">
        <f t="shared" si="10"/>
        <v>9</v>
      </c>
      <c r="AA55">
        <f t="shared" si="10"/>
        <v>5</v>
      </c>
      <c r="AB55">
        <f t="shared" si="11"/>
        <v>14</v>
      </c>
      <c r="AC55">
        <f t="shared" si="12"/>
        <v>3</v>
      </c>
      <c r="AD55">
        <f t="shared" si="13"/>
        <v>6</v>
      </c>
      <c r="AE55">
        <f t="shared" si="14"/>
        <v>5</v>
      </c>
      <c r="AF55">
        <f t="shared" si="14"/>
        <v>8</v>
      </c>
    </row>
    <row r="56" spans="1:33" hidden="1" outlineLevel="1">
      <c r="A56" t="s">
        <v>46</v>
      </c>
      <c r="B56" t="str">
        <f>INDEX(A$2:A$20,MATCH(C56,M$2:M$20,0))</f>
        <v>Yorgonnahearmeroar (IRE)</v>
      </c>
      <c r="C56">
        <f>LARGE(M$2:M$20, D56)</f>
        <v>79.8</v>
      </c>
      <c r="D56">
        <v>1</v>
      </c>
      <c r="E56">
        <f>LARGE(M$2:M$20, F56)</f>
        <v>78.434200000000004</v>
      </c>
      <c r="F56">
        <v>2</v>
      </c>
      <c r="G56">
        <f t="shared" ref="G56:G61" si="16">IF(C56&gt;0, (1/C56)*(C56-E56), 0.1)</f>
        <v>1.7115288220551292E-2</v>
      </c>
      <c r="H56">
        <f t="shared" ref="H56:H61" si="17">INDEX(AF$2:AF$20,MATCH(B56,A$2:A$20,0))</f>
        <v>6</v>
      </c>
      <c r="J56">
        <v>5</v>
      </c>
      <c r="K56" t="str">
        <f t="shared" si="0"/>
        <v>Erick Le Rouge (FR)</v>
      </c>
      <c r="L56" t="str">
        <f t="shared" si="0"/>
        <v>Erick Le Rouge (FR)</v>
      </c>
      <c r="M56" t="str">
        <f t="shared" si="0"/>
        <v>Soiesauvage (FR)</v>
      </c>
      <c r="N56" t="str">
        <f t="shared" si="1"/>
        <v>Free Range (IRE)</v>
      </c>
      <c r="O56" t="str">
        <f t="shared" si="2"/>
        <v>Black Buble (FR)</v>
      </c>
      <c r="P56" t="str">
        <f t="shared" si="3"/>
        <v>Black Buble (FR)</v>
      </c>
      <c r="Q56" t="str">
        <f t="shared" si="4"/>
        <v>Black Buble (FR)</v>
      </c>
      <c r="R56" t="str">
        <f t="shared" si="5"/>
        <v>Black Buble (FR)</v>
      </c>
      <c r="S56" t="str">
        <f t="shared" si="6"/>
        <v>Volt Face (FR)</v>
      </c>
      <c r="V56">
        <f t="shared" si="7"/>
        <v>77</v>
      </c>
      <c r="W56">
        <f t="shared" si="8"/>
        <v>-42</v>
      </c>
      <c r="X56">
        <f t="shared" si="9"/>
        <v>-42</v>
      </c>
      <c r="Y56">
        <f t="shared" si="10"/>
        <v>8</v>
      </c>
      <c r="Z56">
        <f t="shared" si="10"/>
        <v>8</v>
      </c>
      <c r="AA56">
        <f t="shared" si="10"/>
        <v>8</v>
      </c>
      <c r="AB56">
        <f t="shared" si="11"/>
        <v>12</v>
      </c>
      <c r="AC56">
        <f t="shared" si="12"/>
        <v>14</v>
      </c>
      <c r="AD56">
        <f t="shared" si="13"/>
        <v>4</v>
      </c>
      <c r="AE56">
        <f t="shared" si="14"/>
        <v>12</v>
      </c>
      <c r="AF56">
        <f t="shared" si="14"/>
        <v>11</v>
      </c>
    </row>
    <row r="57" spans="1:33" hidden="1" outlineLevel="1">
      <c r="A57" t="s">
        <v>25</v>
      </c>
      <c r="B57" t="str">
        <f>INDEX(A$2:A$20,MATCH(C57,W$2:W$20,0))</f>
        <v>Yorgonnahearmeroar (IRE)</v>
      </c>
      <c r="C57">
        <f>LARGE(W$2:W$20, D57)</f>
        <v>19.657900000000001</v>
      </c>
      <c r="D57">
        <v>1</v>
      </c>
      <c r="E57">
        <f>LARGE(W$2:W$20, F57)</f>
        <v>19.5779</v>
      </c>
      <c r="F57">
        <v>2</v>
      </c>
      <c r="G57">
        <f t="shared" si="16"/>
        <v>4.0696106908673785E-3</v>
      </c>
      <c r="H57">
        <f t="shared" si="17"/>
        <v>6</v>
      </c>
      <c r="J57">
        <v>6</v>
      </c>
      <c r="K57" t="str">
        <f t="shared" si="0"/>
        <v>Chebsey Beau</v>
      </c>
      <c r="L57" t="str">
        <f t="shared" si="0"/>
        <v>Yorgonnahearmeroar (IRE)</v>
      </c>
      <c r="M57" t="str">
        <f t="shared" si="0"/>
        <v>Cousin Oscar (IRE)</v>
      </c>
      <c r="N57" t="str">
        <f t="shared" si="1"/>
        <v>Chebsey Beau</v>
      </c>
      <c r="O57" t="str">
        <f t="shared" si="2"/>
        <v>Soiesauvage (FR)</v>
      </c>
      <c r="P57" t="str">
        <f t="shared" si="3"/>
        <v>Dalasiri (IRE)</v>
      </c>
      <c r="Q57" t="str">
        <f t="shared" si="4"/>
        <v>Dalasiri (IRE)</v>
      </c>
      <c r="R57" t="str">
        <f t="shared" si="5"/>
        <v>Soiesauvage (FR)</v>
      </c>
      <c r="S57" t="str">
        <f t="shared" si="6"/>
        <v>Black Buble (FR)</v>
      </c>
      <c r="V57">
        <f t="shared" si="7"/>
        <v>65</v>
      </c>
      <c r="W57">
        <f t="shared" si="8"/>
        <v>-41</v>
      </c>
      <c r="X57">
        <f t="shared" si="9"/>
        <v>-41</v>
      </c>
      <c r="Y57">
        <f t="shared" si="10"/>
        <v>4</v>
      </c>
      <c r="Z57">
        <f t="shared" si="10"/>
        <v>5</v>
      </c>
      <c r="AA57">
        <f t="shared" si="10"/>
        <v>13</v>
      </c>
      <c r="AB57">
        <f t="shared" si="11"/>
        <v>7</v>
      </c>
      <c r="AC57">
        <f t="shared" si="12"/>
        <v>10</v>
      </c>
      <c r="AD57">
        <f t="shared" si="13"/>
        <v>10</v>
      </c>
      <c r="AE57">
        <f t="shared" si="14"/>
        <v>6</v>
      </c>
      <c r="AF57">
        <f t="shared" si="14"/>
        <v>10</v>
      </c>
    </row>
    <row r="58" spans="1:33" hidden="1" outlineLevel="1">
      <c r="A58" t="s">
        <v>28</v>
      </c>
      <c r="B58" t="str">
        <f>INDEX(A$2:A$20,MATCH(C58,AA$2:AA$20,0))</f>
        <v>Aliandy (IRE)</v>
      </c>
      <c r="C58">
        <f>LARGE(AA$2:AA$20, D58)</f>
        <v>4.3387000000000002</v>
      </c>
      <c r="D58">
        <v>1</v>
      </c>
      <c r="E58">
        <f>LARGE(AA$2:AA$20, F58)</f>
        <v>3.6162000000000001</v>
      </c>
      <c r="F58">
        <v>2</v>
      </c>
      <c r="G58">
        <f t="shared" si="16"/>
        <v>0.16652453499896286</v>
      </c>
      <c r="H58">
        <f t="shared" si="17"/>
        <v>8</v>
      </c>
      <c r="J58">
        <v>7</v>
      </c>
      <c r="K58" t="str">
        <f t="shared" si="0"/>
        <v>Volt Face (FR)</v>
      </c>
      <c r="L58" t="str">
        <f t="shared" si="0"/>
        <v>Volt Face (FR)</v>
      </c>
      <c r="M58" t="str">
        <f t="shared" si="0"/>
        <v>Volt Face (FR)</v>
      </c>
      <c r="N58" t="str">
        <f t="shared" si="1"/>
        <v>Cousin Oscar (IRE)</v>
      </c>
      <c r="O58" t="str">
        <f t="shared" si="2"/>
        <v>Dalasiri (IRE)</v>
      </c>
      <c r="P58" t="str">
        <f t="shared" si="3"/>
        <v>Lissycasey (IRE)</v>
      </c>
      <c r="Q58" t="str">
        <f t="shared" si="4"/>
        <v>Lissycasey (IRE)</v>
      </c>
      <c r="R58" t="str">
        <f t="shared" si="5"/>
        <v>Yorgonnahearmeroar (IRE)</v>
      </c>
      <c r="S58" t="str">
        <f t="shared" si="6"/>
        <v>Cousin Oscar (IRE)</v>
      </c>
      <c r="V58">
        <f t="shared" si="7"/>
        <v>77</v>
      </c>
      <c r="W58">
        <f t="shared" si="8"/>
        <v>-37</v>
      </c>
      <c r="X58">
        <f t="shared" si="9"/>
        <v>-37</v>
      </c>
      <c r="Y58">
        <f t="shared" si="10"/>
        <v>12</v>
      </c>
      <c r="Z58">
        <f t="shared" si="10"/>
        <v>7</v>
      </c>
      <c r="AA58">
        <f t="shared" si="10"/>
        <v>9</v>
      </c>
      <c r="AB58">
        <f t="shared" si="11"/>
        <v>8</v>
      </c>
      <c r="AC58">
        <f t="shared" si="12"/>
        <v>12</v>
      </c>
      <c r="AD58">
        <f t="shared" si="13"/>
        <v>12</v>
      </c>
      <c r="AE58">
        <f t="shared" si="14"/>
        <v>10</v>
      </c>
      <c r="AF58">
        <f t="shared" si="14"/>
        <v>7</v>
      </c>
    </row>
    <row r="59" spans="1:33" hidden="1" outlineLevel="1">
      <c r="A59" t="s">
        <v>30</v>
      </c>
      <c r="B59" t="str">
        <f>INDEX(A$2:A$20,MATCH(C59,AC$2:AC$20,0))</f>
        <v>Soiesauvage (FR)</v>
      </c>
      <c r="C59">
        <f>LARGE(AC$2:AC$20, D59)</f>
        <v>3.5661</v>
      </c>
      <c r="D59">
        <v>1</v>
      </c>
      <c r="E59">
        <f>LARGE(AC$2:AC$20, F59)</f>
        <v>3.0385</v>
      </c>
      <c r="F59">
        <v>2</v>
      </c>
      <c r="G59">
        <f t="shared" si="16"/>
        <v>0.14794873951936291</v>
      </c>
      <c r="H59">
        <f t="shared" si="17"/>
        <v>5.5</v>
      </c>
      <c r="J59">
        <v>8</v>
      </c>
      <c r="K59" t="str">
        <f t="shared" si="0"/>
        <v>Free Range (IRE)</v>
      </c>
      <c r="L59" t="str">
        <f t="shared" si="0"/>
        <v>Cousin Oscar (IRE)</v>
      </c>
      <c r="M59" t="str">
        <f t="shared" si="0"/>
        <v>Shadow Sadness (GER)</v>
      </c>
      <c r="N59" t="str">
        <f t="shared" si="1"/>
        <v>Black Buble (FR)</v>
      </c>
      <c r="O59" t="str">
        <f t="shared" si="2"/>
        <v>Man Of The North</v>
      </c>
      <c r="P59" t="str">
        <f t="shared" si="3"/>
        <v>Aliandy (IRE)</v>
      </c>
      <c r="Q59" t="str">
        <f t="shared" si="4"/>
        <v>Aliandy (IRE)</v>
      </c>
      <c r="R59" t="str">
        <f t="shared" si="5"/>
        <v>Cousin Oscar (IRE)</v>
      </c>
      <c r="S59" t="str">
        <f t="shared" si="6"/>
        <v>Lissycasey (IRE)</v>
      </c>
      <c r="V59">
        <f t="shared" si="7"/>
        <v>55</v>
      </c>
      <c r="W59">
        <f t="shared" si="8"/>
        <v>-62</v>
      </c>
      <c r="X59">
        <f t="shared" si="9"/>
        <v>-62</v>
      </c>
      <c r="Y59">
        <f t="shared" si="10"/>
        <v>11</v>
      </c>
      <c r="Z59">
        <f t="shared" si="10"/>
        <v>2</v>
      </c>
      <c r="AA59">
        <f t="shared" si="10"/>
        <v>14</v>
      </c>
      <c r="AB59">
        <f t="shared" si="11"/>
        <v>13</v>
      </c>
      <c r="AC59">
        <f t="shared" si="12"/>
        <v>8</v>
      </c>
      <c r="AD59">
        <f t="shared" si="13"/>
        <v>2</v>
      </c>
      <c r="AE59">
        <f t="shared" si="14"/>
        <v>2</v>
      </c>
      <c r="AF59">
        <f t="shared" si="14"/>
        <v>3</v>
      </c>
    </row>
    <row r="60" spans="1:33" hidden="1" outlineLevel="1">
      <c r="A60" t="s">
        <v>26</v>
      </c>
      <c r="B60" t="str">
        <f>INDEX(A$2:A$20,MATCH(C60,Y$2:Y$20,0))</f>
        <v>Volt Face (FR)</v>
      </c>
      <c r="C60">
        <f>LARGE(Y$2:Y$20, D60)</f>
        <v>3.6358999999999999</v>
      </c>
      <c r="D60">
        <v>1</v>
      </c>
      <c r="E60">
        <f>LARGE(Y$2:Y$20, F60)</f>
        <v>3.4173</v>
      </c>
      <c r="F60">
        <v>2</v>
      </c>
      <c r="G60">
        <f t="shared" si="16"/>
        <v>6.0122665639869052E-2</v>
      </c>
      <c r="H60">
        <f t="shared" si="17"/>
        <v>8</v>
      </c>
      <c r="J60">
        <v>9</v>
      </c>
      <c r="K60" t="str">
        <f t="shared" si="0"/>
        <v>Aliandy (IRE)</v>
      </c>
      <c r="L60" t="str">
        <f t="shared" si="0"/>
        <v>Hastrubal (FR)</v>
      </c>
      <c r="M60" t="str">
        <f t="shared" si="0"/>
        <v>Man Of The North</v>
      </c>
      <c r="N60" t="str">
        <f t="shared" si="1"/>
        <v>Soiesauvage (FR)</v>
      </c>
      <c r="O60" t="str">
        <f t="shared" si="2"/>
        <v>Yorgonnahearmeroar (IRE)</v>
      </c>
      <c r="P60" t="str">
        <f t="shared" si="3"/>
        <v>Chebsey Beau</v>
      </c>
      <c r="Q60" t="str">
        <f t="shared" si="4"/>
        <v>Chebsey Beau</v>
      </c>
      <c r="R60" t="str">
        <f t="shared" si="5"/>
        <v>Erick Le Rouge (FR)</v>
      </c>
      <c r="S60" t="str">
        <f t="shared" si="6"/>
        <v>Shadow Sadness (GER)</v>
      </c>
      <c r="V60">
        <f t="shared" si="7"/>
        <v>45</v>
      </c>
      <c r="W60">
        <f t="shared" si="8"/>
        <v>-63</v>
      </c>
      <c r="X60">
        <f t="shared" si="9"/>
        <v>-63</v>
      </c>
      <c r="Y60">
        <f t="shared" si="10"/>
        <v>5</v>
      </c>
      <c r="Z60">
        <f t="shared" si="10"/>
        <v>12</v>
      </c>
      <c r="AA60">
        <f t="shared" si="10"/>
        <v>7</v>
      </c>
      <c r="AB60">
        <f t="shared" si="11"/>
        <v>5</v>
      </c>
      <c r="AC60">
        <f t="shared" si="12"/>
        <v>5</v>
      </c>
      <c r="AD60">
        <f t="shared" si="13"/>
        <v>3</v>
      </c>
      <c r="AE60">
        <f t="shared" si="14"/>
        <v>3</v>
      </c>
      <c r="AF60">
        <f t="shared" si="14"/>
        <v>5</v>
      </c>
    </row>
    <row r="61" spans="1:33" hidden="1" outlineLevel="1">
      <c r="A61" t="s">
        <v>47</v>
      </c>
      <c r="B61" t="str">
        <f>INDEX(A$2:A$20,MATCH(C61,AD$2:AD$20,0))</f>
        <v>Free Range (IRE)</v>
      </c>
      <c r="C61">
        <f>LARGE(AD$2:AD$20, D61)</f>
        <v>41.011200000000002</v>
      </c>
      <c r="D61">
        <v>1</v>
      </c>
      <c r="E61">
        <f>LARGE(AD$2:AD$20, F61)</f>
        <v>34.9861</v>
      </c>
      <c r="F61">
        <v>2</v>
      </c>
      <c r="G61">
        <f t="shared" si="16"/>
        <v>0.14691352606117355</v>
      </c>
      <c r="H61">
        <f t="shared" si="17"/>
        <v>25</v>
      </c>
      <c r="J61">
        <v>10</v>
      </c>
      <c r="K61" t="str">
        <f t="shared" si="0"/>
        <v>Shadow Sadness (GER)</v>
      </c>
      <c r="L61" t="str">
        <f t="shared" si="0"/>
        <v>Black Buble (FR)</v>
      </c>
      <c r="M61" t="str">
        <f t="shared" si="0"/>
        <v>Yorgonnahearmeroar (IRE)</v>
      </c>
      <c r="N61" t="str">
        <f t="shared" si="1"/>
        <v>Shadow Sadness (GER)</v>
      </c>
      <c r="O61" t="str">
        <f t="shared" si="2"/>
        <v>Erick Le Rouge (FR)</v>
      </c>
      <c r="P61" t="str">
        <f t="shared" si="3"/>
        <v>Shadow Sadness (GER)</v>
      </c>
      <c r="Q61" t="str">
        <f t="shared" si="4"/>
        <v>Shadow Sadness (GER)</v>
      </c>
      <c r="R61" t="str">
        <f t="shared" si="5"/>
        <v>Shadow Sadness (GER)</v>
      </c>
      <c r="S61" t="str">
        <f t="shared" si="6"/>
        <v>Aliandy (IRE)</v>
      </c>
      <c r="V61">
        <f t="shared" si="7"/>
        <v>63</v>
      </c>
      <c r="W61">
        <f t="shared" si="8"/>
        <v>-54</v>
      </c>
      <c r="X61">
        <f>IF(ISNA(W61),"",W61)</f>
        <v>-54</v>
      </c>
      <c r="Y61">
        <f t="shared" si="10"/>
        <v>6</v>
      </c>
      <c r="Z61">
        <f t="shared" si="10"/>
        <v>1</v>
      </c>
      <c r="AA61">
        <f t="shared" si="10"/>
        <v>11</v>
      </c>
      <c r="AB61">
        <f t="shared" si="11"/>
        <v>4</v>
      </c>
      <c r="AC61">
        <f t="shared" si="12"/>
        <v>7</v>
      </c>
      <c r="AD61">
        <f t="shared" si="13"/>
        <v>14</v>
      </c>
      <c r="AE61">
        <f t="shared" si="14"/>
        <v>8</v>
      </c>
      <c r="AF61">
        <f t="shared" si="14"/>
        <v>12</v>
      </c>
    </row>
    <row r="62" spans="1:33" hidden="1" outlineLevel="1">
      <c r="A62" t="s">
        <v>116</v>
      </c>
      <c r="B62" t="str">
        <f>IF(OR(D2="5f ", D2="6f ", D2="7f ", D2="1m "), B57, IF(J2="2yo", B59, B53))</f>
        <v>Soiesauvage (FR)</v>
      </c>
      <c r="J62">
        <v>11</v>
      </c>
      <c r="K62" t="str">
        <f t="shared" si="0"/>
        <v>Black Buble (FR)</v>
      </c>
      <c r="L62" t="str">
        <f t="shared" si="0"/>
        <v>Dalasiri (IRE)</v>
      </c>
      <c r="M62" t="str">
        <f t="shared" si="0"/>
        <v>Free Range (IRE)</v>
      </c>
      <c r="N62" t="str">
        <f t="shared" si="1"/>
        <v>Aliandy (IRE)</v>
      </c>
      <c r="O62" t="str">
        <f t="shared" si="2"/>
        <v>Volt Face (FR)</v>
      </c>
      <c r="P62" t="str">
        <f t="shared" si="3"/>
        <v>Hastrubal (FR)</v>
      </c>
      <c r="Q62" t="str">
        <f t="shared" si="4"/>
        <v>Hastrubal (FR)</v>
      </c>
      <c r="R62" t="str">
        <f t="shared" si="5"/>
        <v>Man Of The North</v>
      </c>
      <c r="S62" t="str">
        <f t="shared" si="6"/>
        <v>Erick Le Rouge (FR)</v>
      </c>
      <c r="V62">
        <f t="shared" si="7"/>
        <v>52</v>
      </c>
      <c r="W62">
        <f t="shared" si="8"/>
        <v>-60</v>
      </c>
      <c r="X62">
        <f t="shared" ref="X62:X80" si="18">IF(ISNA(W62),"",W62)</f>
        <v>-60</v>
      </c>
      <c r="Y62">
        <f t="shared" si="10"/>
        <v>10</v>
      </c>
      <c r="Z62">
        <f t="shared" si="10"/>
        <v>10</v>
      </c>
      <c r="AA62">
        <f t="shared" si="10"/>
        <v>3</v>
      </c>
      <c r="AB62">
        <f t="shared" si="11"/>
        <v>3</v>
      </c>
      <c r="AC62">
        <f t="shared" si="12"/>
        <v>2</v>
      </c>
      <c r="AD62">
        <f t="shared" si="13"/>
        <v>5</v>
      </c>
      <c r="AE62">
        <f t="shared" si="14"/>
        <v>13</v>
      </c>
      <c r="AF62">
        <f t="shared" si="14"/>
        <v>6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Free Range (IRE)</v>
      </c>
      <c r="C63" t="str">
        <f>IF(G68="Handicap", INDEX(B53:B55,(MATCH(LARGE(D53:D55,3),D53:D55,0))))</f>
        <v>Soiesauvage (FR)</v>
      </c>
      <c r="D63" t="str">
        <f>IF(G68="Handicap", INDEX(B53:B55,(MATCH(LARGE(E53:E55,1),E53:E55,0))))</f>
        <v>Soiesauvage (FR)</v>
      </c>
      <c r="G63" t="s">
        <v>68</v>
      </c>
      <c r="H63">
        <f>COUNTIF(A2:A30, "*")</f>
        <v>14</v>
      </c>
      <c r="J63">
        <v>12</v>
      </c>
      <c r="K63" t="str">
        <f t="shared" si="0"/>
        <v>Hastrubal (FR)</v>
      </c>
      <c r="L63" t="str">
        <f t="shared" si="0"/>
        <v>Man Of The North</v>
      </c>
      <c r="M63" t="str">
        <f t="shared" si="0"/>
        <v>Erick Le Rouge (FR)</v>
      </c>
      <c r="N63" t="str">
        <f t="shared" si="1"/>
        <v>Erick Le Rouge (FR)</v>
      </c>
      <c r="O63" t="str">
        <f t="shared" si="2"/>
        <v>Shadow Sadness (GER)</v>
      </c>
      <c r="P63" t="str">
        <f t="shared" si="3"/>
        <v>Yorgonnahearmeroar (IRE)</v>
      </c>
      <c r="Q63" t="str">
        <f t="shared" si="4"/>
        <v>Yorgonnahearmeroar (IRE)</v>
      </c>
      <c r="R63" t="str">
        <f t="shared" si="5"/>
        <v>Lissycasey (IRE)</v>
      </c>
      <c r="S63" t="str">
        <f t="shared" si="6"/>
        <v>Dalasiri (IRE)</v>
      </c>
      <c r="V63">
        <f t="shared" si="7"/>
        <v>45</v>
      </c>
      <c r="W63">
        <f t="shared" si="8"/>
        <v>-75</v>
      </c>
      <c r="X63">
        <f t="shared" si="18"/>
        <v>-75</v>
      </c>
      <c r="Y63">
        <f t="shared" si="10"/>
        <v>1</v>
      </c>
      <c r="Z63">
        <f t="shared" si="10"/>
        <v>4</v>
      </c>
      <c r="AA63">
        <f t="shared" si="10"/>
        <v>1</v>
      </c>
      <c r="AB63">
        <f t="shared" si="11"/>
        <v>11</v>
      </c>
      <c r="AC63">
        <f t="shared" si="12"/>
        <v>9</v>
      </c>
      <c r="AD63">
        <f t="shared" si="13"/>
        <v>8</v>
      </c>
      <c r="AE63">
        <f t="shared" si="14"/>
        <v>9</v>
      </c>
      <c r="AF63">
        <f t="shared" si="14"/>
        <v>2</v>
      </c>
    </row>
    <row r="64" spans="1:33" hidden="1" outlineLevel="1">
      <c r="A64" t="s">
        <v>48</v>
      </c>
      <c r="B64" t="str">
        <f>INDEX(B53:B63,MODE(MATCH(B53:B63,B53:B63,0)))</f>
        <v>Soiesauvage (FR)</v>
      </c>
      <c r="C64">
        <f>INDEX(AF$2:AF$20,MATCH(B64,A$2:A$20,0))</f>
        <v>5.5</v>
      </c>
      <c r="D64">
        <v>1</v>
      </c>
      <c r="E64">
        <f>SUMIF(B53:B61, B64, G53:G61)</f>
        <v>0.16112214718714057</v>
      </c>
      <c r="F64">
        <v>0</v>
      </c>
      <c r="G64" t="str">
        <f>K2</f>
        <v>Davies Partnership Handicap Hurdle</v>
      </c>
      <c r="J64">
        <v>13</v>
      </c>
      <c r="K64" t="str">
        <f t="shared" si="0"/>
        <v>Man Of The North</v>
      </c>
      <c r="L64" t="str">
        <f t="shared" si="0"/>
        <v>Lissycasey (IRE)</v>
      </c>
      <c r="M64" t="str">
        <f t="shared" si="0"/>
        <v>Hastrubal (FR)</v>
      </c>
      <c r="N64" t="str">
        <f t="shared" si="1"/>
        <v>Erick Le Rouge (FR)</v>
      </c>
      <c r="O64" t="str">
        <f t="shared" si="2"/>
        <v>Lissycasey (IRE)</v>
      </c>
      <c r="P64" t="str">
        <f t="shared" si="3"/>
        <v>Erick Le Rouge (FR)</v>
      </c>
      <c r="Q64" t="str">
        <f t="shared" si="4"/>
        <v>Erick Le Rouge (FR)</v>
      </c>
      <c r="R64" t="str">
        <f t="shared" si="5"/>
        <v>Dalasiri (IRE)</v>
      </c>
      <c r="S64" t="str">
        <f t="shared" si="6"/>
        <v>Hastrubal (FR)</v>
      </c>
      <c r="V64">
        <f t="shared" si="7"/>
        <v>34</v>
      </c>
      <c r="W64">
        <f t="shared" si="8"/>
        <v>-75</v>
      </c>
      <c r="X64">
        <f t="shared" si="18"/>
        <v>-75</v>
      </c>
      <c r="Y64">
        <f t="shared" si="10"/>
        <v>3</v>
      </c>
      <c r="Z64">
        <f t="shared" si="10"/>
        <v>6</v>
      </c>
      <c r="AA64">
        <f t="shared" si="10"/>
        <v>2</v>
      </c>
      <c r="AB64">
        <f t="shared" si="11"/>
        <v>3</v>
      </c>
      <c r="AC64">
        <f t="shared" si="12"/>
        <v>4</v>
      </c>
      <c r="AD64">
        <f t="shared" si="13"/>
        <v>13</v>
      </c>
      <c r="AE64">
        <f t="shared" si="14"/>
        <v>2</v>
      </c>
      <c r="AF64">
        <f t="shared" si="14"/>
        <v>1</v>
      </c>
    </row>
    <row r="65" spans="1:32" hidden="1" outlineLevel="1">
      <c r="A65" t="s">
        <v>121</v>
      </c>
      <c r="B65" t="str">
        <f>IF(ISNA(G96), "no selection", G96)</f>
        <v>Yorgonnahearmeroar (IRE)</v>
      </c>
      <c r="C65">
        <f>INDEX(AF$2:AF$20,MATCH(B65,A$2:A$20,0))</f>
        <v>6</v>
      </c>
      <c r="D65">
        <v>1</v>
      </c>
      <c r="F65">
        <f>IF(G68="Non Handicap", F64+1, F64)</f>
        <v>0</v>
      </c>
      <c r="G65" t="str">
        <f>D2</f>
        <v xml:space="preserve">2m3½f </v>
      </c>
      <c r="H65">
        <f>LARGE(G58:G60, 1)</f>
        <v>0.16652453499896286</v>
      </c>
      <c r="J65">
        <v>14</v>
      </c>
      <c r="K65" t="str">
        <f t="shared" si="0"/>
        <v>Dalasiri (IRE)</v>
      </c>
      <c r="L65" t="str">
        <f t="shared" si="0"/>
        <v>Aliandy (IRE)</v>
      </c>
      <c r="M65" t="str">
        <f t="shared" si="0"/>
        <v>Dalasiri (IRE)</v>
      </c>
      <c r="N65" t="str">
        <f t="shared" si="1"/>
        <v>Erick Le Rouge (FR)</v>
      </c>
      <c r="O65" t="str">
        <f t="shared" si="2"/>
        <v>Free Range (IRE)</v>
      </c>
      <c r="P65" t="str">
        <f t="shared" si="3"/>
        <v>Free Range (IRE)</v>
      </c>
      <c r="Q65" t="str">
        <f t="shared" si="4"/>
        <v>Free Range (IRE)</v>
      </c>
      <c r="R65" t="str">
        <f t="shared" si="5"/>
        <v>Hastrubal (FR)</v>
      </c>
      <c r="S65" t="str">
        <f t="shared" si="6"/>
        <v>Man Of The North</v>
      </c>
      <c r="V65">
        <f t="shared" si="7"/>
        <v>40</v>
      </c>
      <c r="W65">
        <f t="shared" si="8"/>
        <v>-54</v>
      </c>
      <c r="X65">
        <f t="shared" si="18"/>
        <v>-54</v>
      </c>
      <c r="Y65">
        <f t="shared" si="10"/>
        <v>2</v>
      </c>
      <c r="Z65">
        <f t="shared" si="10"/>
        <v>3</v>
      </c>
      <c r="AA65">
        <f t="shared" si="10"/>
        <v>6</v>
      </c>
      <c r="AB65">
        <f t="shared" si="11"/>
        <v>3</v>
      </c>
      <c r="AC65">
        <f t="shared" si="12"/>
        <v>11</v>
      </c>
      <c r="AD65">
        <f t="shared" si="13"/>
        <v>7</v>
      </c>
      <c r="AE65">
        <f t="shared" si="14"/>
        <v>4</v>
      </c>
      <c r="AF65">
        <f t="shared" si="14"/>
        <v>4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4094</v>
      </c>
      <c r="H66">
        <f ca="1">LARGE(F53:F55, 1)</f>
        <v>0.16112214718714057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3</v>
      </c>
      <c r="AC66" t="e">
        <f t="shared" si="12"/>
        <v>#N/A</v>
      </c>
      <c r="AD66">
        <f t="shared" si="13"/>
        <v>1</v>
      </c>
      <c r="AE66">
        <f t="shared" si="14"/>
        <v>2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Soiesauvage (FR)</v>
      </c>
      <c r="F67">
        <f>IF(H63&lt;11, F66+1, F66)</f>
        <v>0</v>
      </c>
      <c r="G67" t="str">
        <f>G2</f>
        <v>Good</v>
      </c>
      <c r="H67" t="str">
        <f ca="1">INDEX(B53:B55,MATCH(H66,F53:F55,0))</f>
        <v>Soiesauvage (FR)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3</v>
      </c>
      <c r="AC67" t="e">
        <f t="shared" si="12"/>
        <v>#N/A</v>
      </c>
      <c r="AD67">
        <f t="shared" si="13"/>
        <v>1</v>
      </c>
      <c r="AE67">
        <f t="shared" si="14"/>
        <v>2</v>
      </c>
      <c r="AF67" t="e">
        <f t="shared" si="14"/>
        <v>#N/A</v>
      </c>
    </row>
    <row r="68" spans="1:32" hidden="1" outlineLevel="1">
      <c r="A68" t="str">
        <f ca="1">INDEX(B62:B67,MODE(MATCH(B62:B67,B62:B67,0)))</f>
        <v>Soiesauvage (FR)</v>
      </c>
      <c r="B68" t="str">
        <f ca="1">IF(ISNA(A68), B56, A68)</f>
        <v>Soiesauvage (FR)</v>
      </c>
      <c r="C68">
        <f ca="1">INDEX(AF$2:AF$20,MATCH(B68,A$2:A$20,0))</f>
        <v>5.5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3</v>
      </c>
      <c r="AC68" t="e">
        <f t="shared" si="12"/>
        <v>#N/A</v>
      </c>
      <c r="AD68">
        <f t="shared" si="13"/>
        <v>1</v>
      </c>
      <c r="AE68">
        <f t="shared" si="14"/>
        <v>2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Soiesauvage (FR)</v>
      </c>
      <c r="C69">
        <f ca="1">INDEX(AF$2:AF$20,MATCH(B69,A$2:A$20,0))</f>
        <v>5.5</v>
      </c>
      <c r="D69">
        <v>1</v>
      </c>
      <c r="F69">
        <f ca="1">IF(E70&gt;1, F68+1, F68)</f>
        <v>0</v>
      </c>
      <c r="G69">
        <f ca="1">IF(G66&lt;5000, F70-1, F70)</f>
        <v>-1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3</v>
      </c>
      <c r="AC69" t="e">
        <f t="shared" si="12"/>
        <v>#N/A</v>
      </c>
      <c r="AD69">
        <f t="shared" si="13"/>
        <v>1</v>
      </c>
      <c r="AE69">
        <f t="shared" si="14"/>
        <v>2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Soiesauvage (FR)</v>
      </c>
      <c r="C70">
        <f ca="1">INDEX(AF$2:AF$20,MATCH(B70,A$2:A$20,0))</f>
        <v>5.5</v>
      </c>
      <c r="D70">
        <v>1</v>
      </c>
      <c r="E70">
        <f ca="1">SUMIF(B53:B61, B70, G53:G61)</f>
        <v>0.16112214718714057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3</v>
      </c>
      <c r="AC70" t="e">
        <f t="shared" si="12"/>
        <v>#N/A</v>
      </c>
      <c r="AD70">
        <f t="shared" si="13"/>
        <v>1</v>
      </c>
      <c r="AE70">
        <f t="shared" si="14"/>
        <v>2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3</v>
      </c>
      <c r="AC71" t="e">
        <f t="shared" si="12"/>
        <v>#N/A</v>
      </c>
      <c r="AD71">
        <f t="shared" si="13"/>
        <v>1</v>
      </c>
      <c r="AE71">
        <f t="shared" si="14"/>
        <v>2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Soiesauvage (FR)</v>
      </c>
      <c r="C72">
        <f>C53</f>
        <v>255.1352</v>
      </c>
      <c r="D72">
        <f>(1/C72)*(C72-C73)</f>
        <v>1.3173407667777672E-2</v>
      </c>
      <c r="E72">
        <f>H53</f>
        <v>5.5</v>
      </c>
      <c r="F72">
        <f>(E72*10)-10</f>
        <v>45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3</v>
      </c>
      <c r="AC72" t="e">
        <f t="shared" si="12"/>
        <v>#N/A</v>
      </c>
      <c r="AD72">
        <f t="shared" si="13"/>
        <v>1</v>
      </c>
      <c r="AE72">
        <f t="shared" si="14"/>
        <v>2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Chebsey Beau</v>
      </c>
      <c r="C73">
        <f t="shared" si="19"/>
        <v>251.77420000000001</v>
      </c>
      <c r="D73">
        <f>(1/C73)*(C73-C74)</f>
        <v>0.11136327709511139</v>
      </c>
      <c r="E73">
        <f t="shared" ref="E73:E74" si="20">H54</f>
        <v>14</v>
      </c>
      <c r="F73">
        <f>(E73*10)-10</f>
        <v>130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3</v>
      </c>
      <c r="AC73" t="e">
        <f t="shared" si="12"/>
        <v>#N/A</v>
      </c>
      <c r="AD73">
        <f t="shared" si="13"/>
        <v>1</v>
      </c>
      <c r="AE73">
        <f t="shared" si="14"/>
        <v>2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Free Range (IRE)</v>
      </c>
      <c r="C74">
        <f t="shared" si="19"/>
        <v>223.73580000000001</v>
      </c>
      <c r="E74">
        <f t="shared" si="20"/>
        <v>25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3</v>
      </c>
      <c r="AC74" t="e">
        <f t="shared" si="12"/>
        <v>#N/A</v>
      </c>
      <c r="AD74">
        <f t="shared" si="13"/>
        <v>1</v>
      </c>
      <c r="AE74">
        <f t="shared" si="14"/>
        <v>2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3</v>
      </c>
      <c r="AC75" t="e">
        <f t="shared" si="12"/>
        <v>#N/A</v>
      </c>
      <c r="AD75">
        <f t="shared" si="13"/>
        <v>1</v>
      </c>
      <c r="AE75">
        <f t="shared" si="14"/>
        <v>2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3</v>
      </c>
      <c r="AC76" t="e">
        <f t="shared" si="12"/>
        <v>#N/A</v>
      </c>
      <c r="AD76">
        <f t="shared" si="13"/>
        <v>1</v>
      </c>
      <c r="AE76">
        <f t="shared" si="14"/>
        <v>2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5</v>
      </c>
      <c r="C77">
        <f>SMALL(AF2:AF50, 1)</f>
        <v>5</v>
      </c>
      <c r="D77" t="str">
        <f>IF(G77&lt;=3, "YES", "NO")</f>
        <v>NO</v>
      </c>
      <c r="E77">
        <f>IF(C77=0,SMALL(AF2:AF49,2), C77)</f>
        <v>5</v>
      </c>
      <c r="F77">
        <f>IF(E77=0, SMALL(AF2:AF49, 3), E77)</f>
        <v>5</v>
      </c>
      <c r="G77">
        <f>IF(F77=0, SMALL(AF2:AF49, 4), F77)</f>
        <v>5</v>
      </c>
      <c r="H77" t="str">
        <f>INDEX(A2:A50, MATCH(G77, AF2:AF50, 0))</f>
        <v>Erick Le Rouge (FR)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3</v>
      </c>
      <c r="AC77" t="e">
        <f t="shared" si="12"/>
        <v>#N/A</v>
      </c>
      <c r="AD77">
        <f t="shared" si="13"/>
        <v>1</v>
      </c>
      <c r="AE77">
        <f t="shared" si="14"/>
        <v>2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175.69409999999999</v>
      </c>
      <c r="C78">
        <f>(B79-B78)+0.01</f>
        <v>79.451100000000011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3</v>
      </c>
      <c r="AC78" t="e">
        <f t="shared" si="12"/>
        <v>#N/A</v>
      </c>
      <c r="AD78">
        <f t="shared" si="13"/>
        <v>1</v>
      </c>
      <c r="AE78">
        <f t="shared" si="14"/>
        <v>2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255.1352</v>
      </c>
      <c r="C79">
        <f>C78/B79</f>
        <v>0.31140783396411004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Erick Le Rouge (FR) is 31.14% behind top-rated Soiesauvage (FR). </v>
      </c>
      <c r="H79" t="str">
        <f>INDEX(A2:A50, MATCH(B79, AE2:AE50, 0))</f>
        <v>Soiesauvage (FR)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3</v>
      </c>
      <c r="AC79" t="e">
        <f t="shared" si="12"/>
        <v>#N/A</v>
      </c>
      <c r="AD79">
        <f t="shared" si="13"/>
        <v>1</v>
      </c>
      <c r="AE79">
        <f t="shared" si="14"/>
        <v>2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0</v>
      </c>
      <c r="C80">
        <f>(B81-B80)+0.01</f>
        <v>19.667900000000003</v>
      </c>
      <c r="D80" t="str">
        <f>D2</f>
        <v xml:space="preserve">2m3½f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3</v>
      </c>
      <c r="AC80" t="e">
        <f t="shared" si="12"/>
        <v>#N/A</v>
      </c>
      <c r="AD80">
        <f t="shared" si="13"/>
        <v>1</v>
      </c>
      <c r="AE80">
        <f t="shared" si="14"/>
        <v>2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19.657900000000001</v>
      </c>
      <c r="C81">
        <f>C80/B81</f>
        <v>1.0005087013363585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Man Of The North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Bangor</v>
      </c>
    </row>
    <row r="82" spans="1:19" hidden="1" outlineLevel="1">
      <c r="A82" t="s">
        <v>110</v>
      </c>
      <c r="B82">
        <f>INDEX(M2:M49, MATCH(H77, A2:A49, 0))</f>
        <v>66.262200000000007</v>
      </c>
      <c r="C82">
        <f>(B83-B82)+0.01</f>
        <v>13.54779999999999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79.8</v>
      </c>
      <c r="C83">
        <f>C82/B83</f>
        <v>0.1697719298245613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Erick Le Rouge (FR)is the form horse.</v>
      </c>
      <c r="H83" t="str">
        <f>INDEX(A2:A50,MATCH(B83,INDEX(M2:M50,0)))</f>
        <v>Man Of The North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3.0385</v>
      </c>
      <c r="C84">
        <f>(B85-B84)+0.01</f>
        <v>0.53760000000000008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3.5661</v>
      </c>
      <c r="C85">
        <f>C84/B85</f>
        <v>0.15075292336165561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Soiesauvage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14.15</v>
      </c>
      <c r="C86">
        <f>(B87-B86)+0.01</f>
        <v>26.871200000000005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41.011200000000002</v>
      </c>
      <c r="C87">
        <f>C86/B87</f>
        <v>0.65521613607990026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Free Range (IRE) is 65.52% ahead of Erick Le Rouge (FR). </v>
      </c>
      <c r="H87" t="str">
        <f>INDEX(A2:A50, MATCH(B87, AD2:AD50, 0))</f>
        <v>Free Range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0.27400000000000002</v>
      </c>
      <c r="C88">
        <f>B89-B88</f>
        <v>3.3618999999999999</v>
      </c>
      <c r="H88" t="str">
        <f>INDEX(X2:X50, MATCH(B88, Y2:Y50, 0))</f>
        <v>Williams, Mr C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3.6358999999999999</v>
      </c>
      <c r="C89">
        <f>C88/B89</f>
        <v>0.92464039164993539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Sheehan, Gavin is 92.46% ahead of Williams, Mr C. </v>
      </c>
      <c r="H89" t="str">
        <f>INDEX(X2:X50, MATCH(B89, Y2:Y50, 0))</f>
        <v>Sheehan, Gavin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48.8628</v>
      </c>
      <c r="C90">
        <f>(B91-B90)+0.01</f>
        <v>42.194999999999993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91.047799999999995</v>
      </c>
      <c r="C91">
        <f>(C90+0.01)/(B91+0.01)</f>
        <v>0.46349681191506925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Soiesauvage (FR) outperformed Erick Le Rouge (FR) significantly.</v>
      </c>
      <c r="H91" t="str">
        <f>INDEX(A2:A50, MATCH(B91, N2:N50, 0))</f>
        <v>Soiesauvage (FR)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4</v>
      </c>
      <c r="F92" t="str">
        <f>IF(E92=0, "", IF(E92=1, "*", IF(E92=2, "**", IF(E92=3, "***", IF(E92=4, "****", IF(E92&gt;4, "*****", ""))))))</f>
        <v>****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0.33329999999999999</v>
      </c>
    </row>
    <row r="96" spans="1:19" hidden="1" outlineLevel="1">
      <c r="A96" t="s">
        <v>70</v>
      </c>
      <c r="B96">
        <f>INDEX(Sheet1!H:H, MATCH($A$51, Sheet1!$A:$A,0))</f>
        <v>0.1905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str">
        <f>INDEX(F96:F101,MATCH(1,E96:E101,0))</f>
        <v>Yorgonnahearmeroar (IRE)</v>
      </c>
    </row>
    <row r="97" spans="1:6" hidden="1" outlineLevel="1">
      <c r="A97" t="s">
        <v>25</v>
      </c>
      <c r="B97">
        <f>INDEX(Sheet1!J:J, MATCH($A$51, Sheet1!$A:$A,0))</f>
        <v>9.5200000000000007E-2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0.42859999999999998</v>
      </c>
      <c r="C98" t="str">
        <f>IF(AND($B$94&gt;15,B98&gt;0.25),B57)</f>
        <v>Yorgonnahearmeroar (IRE)</v>
      </c>
      <c r="D98">
        <f t="shared" si="22"/>
        <v>6</v>
      </c>
      <c r="E98">
        <f t="shared" si="23"/>
        <v>1</v>
      </c>
      <c r="F98" t="str">
        <f t="shared" si="24"/>
        <v>Yorgonnahearmeroar (IRE)</v>
      </c>
    </row>
    <row r="99" spans="1:6" hidden="1" outlineLevel="1">
      <c r="A99" t="s">
        <v>26</v>
      </c>
      <c r="B99">
        <f>INDEX(Sheet1!P:P, MATCH($A$51, Sheet1!$A:$A,0))</f>
        <v>0.38100000000000001</v>
      </c>
      <c r="C99" t="str">
        <f>IF(AND($B$94&gt;15,B99&gt;0.25),B59)</f>
        <v>Soiesauvage (FR)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0.23810000000000001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0.38100000000000001</v>
      </c>
      <c r="C101" t="str">
        <f>IF(AND($B$94&gt;15,B101&gt;0.25),B60)</f>
        <v>Volt Face (FR)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7.28515625" bestFit="1" customWidth="1"/>
    <col min="3" max="5" width="12" bestFit="1" customWidth="1"/>
    <col min="6" max="6" width="13.28515625" bestFit="1" customWidth="1"/>
    <col min="7" max="7" width="97" bestFit="1" customWidth="1"/>
    <col min="8" max="8" width="17.28515625" bestFit="1" customWidth="1"/>
    <col min="9" max="9" width="10.140625" bestFit="1" customWidth="1"/>
    <col min="10" max="10" width="16.28515625" bestFit="1" customWidth="1"/>
    <col min="11" max="11" width="41.42578125" bestFit="1" customWidth="1"/>
    <col min="12" max="19" width="19.71093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20.140625" bestFit="1" customWidth="1"/>
    <col min="25" max="25" width="14.42578125" bestFit="1" customWidth="1"/>
    <col min="26" max="26" width="17.85546875" bestFit="1" customWidth="1"/>
    <col min="27" max="27" width="15" bestFit="1" customWidth="1"/>
    <col min="28" max="28" width="21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855</v>
      </c>
      <c r="B2" s="1">
        <v>0.66666666666666663</v>
      </c>
      <c r="C2" t="s">
        <v>177</v>
      </c>
      <c r="D2" t="s">
        <v>587</v>
      </c>
      <c r="E2" t="s">
        <v>230</v>
      </c>
      <c r="F2">
        <v>3119</v>
      </c>
      <c r="G2" t="s">
        <v>336</v>
      </c>
      <c r="H2" t="s">
        <v>337</v>
      </c>
      <c r="I2" t="s">
        <v>5</v>
      </c>
      <c r="J2" t="s">
        <v>278</v>
      </c>
      <c r="K2" t="s">
        <v>854</v>
      </c>
      <c r="L2">
        <v>7</v>
      </c>
      <c r="M2">
        <v>90.593999999999994</v>
      </c>
      <c r="N2">
        <v>51.8476</v>
      </c>
      <c r="O2">
        <v>22.317599999999999</v>
      </c>
      <c r="P2">
        <v>8.6732999999999993</v>
      </c>
      <c r="Q2">
        <v>4.5326000000000004</v>
      </c>
      <c r="R2">
        <v>3.0935999999999999</v>
      </c>
      <c r="S2">
        <v>3.5735000000000001</v>
      </c>
      <c r="T2">
        <v>1.3896999999999999</v>
      </c>
      <c r="U2">
        <v>0.85980000000000001</v>
      </c>
      <c r="V2">
        <v>1.2887</v>
      </c>
      <c r="W2">
        <v>16.965699999999998</v>
      </c>
      <c r="X2" t="s">
        <v>438</v>
      </c>
      <c r="Y2">
        <v>3.7884000000000002</v>
      </c>
      <c r="Z2" t="s">
        <v>856</v>
      </c>
      <c r="AA2">
        <v>1.9688000000000001</v>
      </c>
      <c r="AB2" t="s">
        <v>857</v>
      </c>
      <c r="AC2">
        <v>0.99529999999999996</v>
      </c>
      <c r="AD2">
        <v>19.014099999999999</v>
      </c>
      <c r="AE2" s="23">
        <v>230.90280000000001</v>
      </c>
      <c r="AF2">
        <v>4</v>
      </c>
      <c r="AG2">
        <v>82</v>
      </c>
    </row>
    <row r="3" spans="1:33">
      <c r="A3" t="s">
        <v>858</v>
      </c>
      <c r="B3" s="1">
        <v>0.66666666666666663</v>
      </c>
      <c r="C3" t="s">
        <v>177</v>
      </c>
      <c r="D3" t="s">
        <v>587</v>
      </c>
      <c r="E3" t="s">
        <v>230</v>
      </c>
      <c r="F3">
        <v>3119</v>
      </c>
      <c r="G3" t="s">
        <v>336</v>
      </c>
      <c r="H3" t="s">
        <v>337</v>
      </c>
      <c r="I3" t="s">
        <v>5</v>
      </c>
      <c r="J3" t="s">
        <v>278</v>
      </c>
      <c r="K3" t="s">
        <v>854</v>
      </c>
      <c r="L3">
        <v>9</v>
      </c>
      <c r="M3">
        <v>77.632999999999996</v>
      </c>
      <c r="N3">
        <v>52.043999999999997</v>
      </c>
      <c r="O3">
        <v>22.129899999999999</v>
      </c>
      <c r="P3">
        <v>5.8368000000000002</v>
      </c>
      <c r="Q3">
        <v>5.6858000000000004</v>
      </c>
      <c r="R3">
        <v>5.2531999999999996</v>
      </c>
      <c r="S3">
        <v>3.6682999999999999</v>
      </c>
      <c r="T3">
        <v>2.2269000000000001</v>
      </c>
      <c r="U3">
        <v>0.63380000000000003</v>
      </c>
      <c r="V3">
        <v>0.70430000000000004</v>
      </c>
      <c r="W3">
        <v>18.6021</v>
      </c>
      <c r="X3" t="s">
        <v>859</v>
      </c>
      <c r="Y3">
        <v>2.7622</v>
      </c>
      <c r="Z3" t="s">
        <v>860</v>
      </c>
      <c r="AA3">
        <v>2.2437</v>
      </c>
      <c r="AB3" t="s">
        <v>861</v>
      </c>
      <c r="AC3">
        <v>1.7665999999999999</v>
      </c>
      <c r="AD3">
        <v>22.2164</v>
      </c>
      <c r="AE3">
        <v>223.40719999999999</v>
      </c>
      <c r="AF3">
        <v>16</v>
      </c>
      <c r="AG3">
        <v>98</v>
      </c>
    </row>
    <row r="4" spans="1:33">
      <c r="A4" t="s">
        <v>862</v>
      </c>
      <c r="B4" s="1">
        <v>0.66666666666666663</v>
      </c>
      <c r="C4" t="s">
        <v>177</v>
      </c>
      <c r="D4" t="s">
        <v>587</v>
      </c>
      <c r="E4" t="s">
        <v>230</v>
      </c>
      <c r="F4">
        <v>3119</v>
      </c>
      <c r="G4" t="s">
        <v>336</v>
      </c>
      <c r="H4" t="s">
        <v>337</v>
      </c>
      <c r="I4" t="s">
        <v>5</v>
      </c>
      <c r="J4" t="s">
        <v>278</v>
      </c>
      <c r="K4" t="s">
        <v>854</v>
      </c>
      <c r="L4">
        <v>4</v>
      </c>
      <c r="M4">
        <v>48.841799999999999</v>
      </c>
      <c r="N4">
        <v>73.760000000000005</v>
      </c>
      <c r="O4">
        <v>20.801200000000001</v>
      </c>
      <c r="P4">
        <v>8.0604999999999993</v>
      </c>
      <c r="Q4">
        <v>4.9648000000000003</v>
      </c>
      <c r="R4">
        <v>1.8932</v>
      </c>
      <c r="S4">
        <v>1.7503</v>
      </c>
      <c r="T4">
        <v>1.0508</v>
      </c>
      <c r="U4">
        <v>0</v>
      </c>
      <c r="V4">
        <v>0</v>
      </c>
      <c r="W4">
        <v>23.4114</v>
      </c>
      <c r="X4" t="s">
        <v>708</v>
      </c>
      <c r="Y4">
        <v>0.71189999999999998</v>
      </c>
      <c r="Z4" t="s">
        <v>626</v>
      </c>
      <c r="AA4">
        <v>1.0645</v>
      </c>
      <c r="AB4" t="s">
        <v>307</v>
      </c>
      <c r="AC4">
        <v>1.131</v>
      </c>
      <c r="AD4">
        <v>16.135300000000001</v>
      </c>
      <c r="AE4">
        <v>206.11160000000001</v>
      </c>
      <c r="AF4">
        <v>7</v>
      </c>
      <c r="AG4">
        <v>100</v>
      </c>
    </row>
    <row r="5" spans="1:33">
      <c r="A5" t="s">
        <v>863</v>
      </c>
      <c r="B5" s="1">
        <v>0.66666666666666663</v>
      </c>
      <c r="C5" t="s">
        <v>177</v>
      </c>
      <c r="D5" t="s">
        <v>587</v>
      </c>
      <c r="E5" t="s">
        <v>230</v>
      </c>
      <c r="F5">
        <v>3119</v>
      </c>
      <c r="G5" t="s">
        <v>336</v>
      </c>
      <c r="H5" t="s">
        <v>337</v>
      </c>
      <c r="I5" t="s">
        <v>5</v>
      </c>
      <c r="J5" t="s">
        <v>278</v>
      </c>
      <c r="K5" t="s">
        <v>854</v>
      </c>
      <c r="L5">
        <v>7</v>
      </c>
      <c r="M5">
        <v>60.2</v>
      </c>
      <c r="N5">
        <v>63.707999999999998</v>
      </c>
      <c r="O5">
        <v>26.225100000000001</v>
      </c>
      <c r="P5">
        <v>7.6741000000000001</v>
      </c>
      <c r="Q5">
        <v>6.5650000000000004</v>
      </c>
      <c r="R5">
        <v>4.3390000000000004</v>
      </c>
      <c r="S5">
        <v>2.1806000000000001</v>
      </c>
      <c r="T5">
        <v>0</v>
      </c>
      <c r="U5">
        <v>0</v>
      </c>
      <c r="V5">
        <v>0</v>
      </c>
      <c r="W5">
        <v>12.09</v>
      </c>
      <c r="X5" t="s">
        <v>412</v>
      </c>
      <c r="Y5">
        <v>0.53959999999999997</v>
      </c>
      <c r="Z5" t="s">
        <v>864</v>
      </c>
      <c r="AA5">
        <v>4.3499999999999997E-2</v>
      </c>
      <c r="AB5" t="s">
        <v>615</v>
      </c>
      <c r="AC5">
        <v>1.6041000000000001</v>
      </c>
      <c r="AD5">
        <v>11.7712</v>
      </c>
      <c r="AE5">
        <v>202.2475</v>
      </c>
      <c r="AF5">
        <v>6</v>
      </c>
      <c r="AG5">
        <v>93</v>
      </c>
    </row>
    <row r="6" spans="1:33">
      <c r="A6" t="s">
        <v>865</v>
      </c>
      <c r="B6" s="1">
        <v>0.66666666666666663</v>
      </c>
      <c r="C6" t="s">
        <v>177</v>
      </c>
      <c r="D6" t="s">
        <v>587</v>
      </c>
      <c r="E6" t="s">
        <v>230</v>
      </c>
      <c r="F6">
        <v>3119</v>
      </c>
      <c r="G6" t="s">
        <v>336</v>
      </c>
      <c r="H6" t="s">
        <v>337</v>
      </c>
      <c r="I6" t="s">
        <v>5</v>
      </c>
      <c r="J6" t="s">
        <v>278</v>
      </c>
      <c r="K6" t="s">
        <v>854</v>
      </c>
      <c r="L6">
        <v>6</v>
      </c>
      <c r="M6">
        <v>62.055900000000001</v>
      </c>
      <c r="N6">
        <v>48.494999999999997</v>
      </c>
      <c r="O6">
        <v>30.014399999999998</v>
      </c>
      <c r="P6">
        <v>13.3042</v>
      </c>
      <c r="Q6">
        <v>5.3524000000000003</v>
      </c>
      <c r="R6">
        <v>3.6082999999999998</v>
      </c>
      <c r="S6">
        <v>2.7763</v>
      </c>
      <c r="T6">
        <v>1.6928000000000001</v>
      </c>
      <c r="U6">
        <v>0.71109999999999995</v>
      </c>
      <c r="V6">
        <v>0.94310000000000005</v>
      </c>
      <c r="W6">
        <v>11.994300000000001</v>
      </c>
      <c r="X6" t="s">
        <v>442</v>
      </c>
      <c r="Y6">
        <v>0.94259999999999999</v>
      </c>
      <c r="Z6" t="s">
        <v>490</v>
      </c>
      <c r="AA6">
        <v>0.59250000000000003</v>
      </c>
      <c r="AB6" t="s">
        <v>866</v>
      </c>
      <c r="AC6">
        <v>2.1088</v>
      </c>
      <c r="AD6">
        <v>17.250399999999999</v>
      </c>
      <c r="AE6">
        <v>201.84200000000001</v>
      </c>
      <c r="AF6">
        <v>12</v>
      </c>
      <c r="AG6">
        <v>100</v>
      </c>
    </row>
    <row r="7" spans="1:33">
      <c r="A7" t="s">
        <v>867</v>
      </c>
      <c r="B7" s="1">
        <v>0.66666666666666663</v>
      </c>
      <c r="C7" t="s">
        <v>177</v>
      </c>
      <c r="D7" t="s">
        <v>587</v>
      </c>
      <c r="E7" t="s">
        <v>230</v>
      </c>
      <c r="F7">
        <v>3119</v>
      </c>
      <c r="G7" t="s">
        <v>336</v>
      </c>
      <c r="H7" t="s">
        <v>337</v>
      </c>
      <c r="I7" t="s">
        <v>5</v>
      </c>
      <c r="J7" t="s">
        <v>278</v>
      </c>
      <c r="K7" t="s">
        <v>854</v>
      </c>
      <c r="L7">
        <v>5</v>
      </c>
      <c r="M7">
        <v>79.582999999999998</v>
      </c>
      <c r="N7">
        <v>47.177599999999998</v>
      </c>
      <c r="O7">
        <v>16.634799999999998</v>
      </c>
      <c r="P7">
        <v>6.8616999999999999</v>
      </c>
      <c r="Q7">
        <v>5.2941000000000003</v>
      </c>
      <c r="R7">
        <v>3.7926000000000002</v>
      </c>
      <c r="S7">
        <v>2.6101000000000001</v>
      </c>
      <c r="T7">
        <v>1.6362000000000001</v>
      </c>
      <c r="U7">
        <v>0</v>
      </c>
      <c r="V7">
        <v>0</v>
      </c>
      <c r="W7">
        <v>18.164300000000001</v>
      </c>
      <c r="X7" t="s">
        <v>416</v>
      </c>
      <c r="Y7">
        <v>3.4049999999999998</v>
      </c>
      <c r="Z7" t="s">
        <v>868</v>
      </c>
      <c r="AA7">
        <v>1.0227999999999999</v>
      </c>
      <c r="AB7" t="s">
        <v>688</v>
      </c>
      <c r="AC7">
        <v>1.8419000000000001</v>
      </c>
      <c r="AD7">
        <v>10.645799999999999</v>
      </c>
      <c r="AE7">
        <v>201.4418</v>
      </c>
      <c r="AF7">
        <v>8</v>
      </c>
      <c r="AG7">
        <v>81</v>
      </c>
    </row>
    <row r="8" spans="1:33">
      <c r="A8" t="s">
        <v>869</v>
      </c>
      <c r="B8" s="1">
        <v>0.66666666666666663</v>
      </c>
      <c r="C8" t="s">
        <v>177</v>
      </c>
      <c r="D8" t="s">
        <v>587</v>
      </c>
      <c r="E8" t="s">
        <v>230</v>
      </c>
      <c r="F8">
        <v>3119</v>
      </c>
      <c r="G8" t="s">
        <v>336</v>
      </c>
      <c r="H8" t="s">
        <v>337</v>
      </c>
      <c r="I8" t="s">
        <v>5</v>
      </c>
      <c r="J8" t="s">
        <v>278</v>
      </c>
      <c r="K8" t="s">
        <v>854</v>
      </c>
      <c r="L8">
        <v>4</v>
      </c>
      <c r="M8">
        <v>68.191400000000002</v>
      </c>
      <c r="N8">
        <v>54.835999999999999</v>
      </c>
      <c r="O8">
        <v>24.226800000000001</v>
      </c>
      <c r="P8">
        <v>8.4023000000000003</v>
      </c>
      <c r="Q8">
        <v>4.1478000000000002</v>
      </c>
      <c r="R8">
        <v>3.8637999999999999</v>
      </c>
      <c r="S8">
        <v>3.5011999999999999</v>
      </c>
      <c r="T8">
        <v>2.0596999999999999</v>
      </c>
      <c r="U8">
        <v>0</v>
      </c>
      <c r="V8">
        <v>0</v>
      </c>
      <c r="W8">
        <v>15.08</v>
      </c>
      <c r="X8" t="s">
        <v>870</v>
      </c>
      <c r="Y8">
        <v>1.6778</v>
      </c>
      <c r="Z8" t="s">
        <v>387</v>
      </c>
      <c r="AA8">
        <v>1.1661999999999999</v>
      </c>
      <c r="AB8" t="s">
        <v>871</v>
      </c>
      <c r="AC8">
        <v>1.583</v>
      </c>
      <c r="AD8">
        <v>5.6</v>
      </c>
      <c r="AE8">
        <v>197.39330000000001</v>
      </c>
      <c r="AF8">
        <v>14</v>
      </c>
      <c r="AG8">
        <v>95</v>
      </c>
    </row>
    <row r="9" spans="1:33">
      <c r="A9" t="s">
        <v>872</v>
      </c>
      <c r="B9" s="1">
        <v>0.66666666666666663</v>
      </c>
      <c r="C9" t="s">
        <v>177</v>
      </c>
      <c r="D9" t="s">
        <v>587</v>
      </c>
      <c r="E9" t="s">
        <v>230</v>
      </c>
      <c r="F9">
        <v>3119</v>
      </c>
      <c r="G9" t="s">
        <v>336</v>
      </c>
      <c r="H9" t="s">
        <v>337</v>
      </c>
      <c r="I9" t="s">
        <v>5</v>
      </c>
      <c r="J9" t="s">
        <v>278</v>
      </c>
      <c r="K9" t="s">
        <v>854</v>
      </c>
      <c r="L9">
        <v>8</v>
      </c>
      <c r="M9">
        <v>67.532799999999995</v>
      </c>
      <c r="N9">
        <v>47.472000000000001</v>
      </c>
      <c r="O9">
        <v>20.695599999999999</v>
      </c>
      <c r="P9">
        <v>11.7933</v>
      </c>
      <c r="Q9">
        <v>5.4461000000000004</v>
      </c>
      <c r="R9">
        <v>4.0590000000000002</v>
      </c>
      <c r="S9">
        <v>5.5598000000000001</v>
      </c>
      <c r="T9">
        <v>1.7408999999999999</v>
      </c>
      <c r="U9">
        <v>1.4730000000000001</v>
      </c>
      <c r="V9">
        <v>1.536</v>
      </c>
      <c r="W9">
        <v>7.9958</v>
      </c>
      <c r="X9" t="s">
        <v>409</v>
      </c>
      <c r="Y9">
        <v>2.2479</v>
      </c>
      <c r="Z9" t="s">
        <v>410</v>
      </c>
      <c r="AA9">
        <v>0.73729999999999996</v>
      </c>
      <c r="AB9" t="s">
        <v>873</v>
      </c>
      <c r="AC9">
        <v>1.2101999999999999</v>
      </c>
      <c r="AD9">
        <v>8.7992000000000008</v>
      </c>
      <c r="AE9">
        <v>188.2989</v>
      </c>
      <c r="AF9">
        <v>12</v>
      </c>
      <c r="AG9">
        <v>97</v>
      </c>
    </row>
    <row r="10" spans="1:33">
      <c r="A10" t="s">
        <v>874</v>
      </c>
      <c r="B10" s="1">
        <v>0.66666666666666663</v>
      </c>
      <c r="C10" t="s">
        <v>177</v>
      </c>
      <c r="D10" t="s">
        <v>587</v>
      </c>
      <c r="E10" t="s">
        <v>230</v>
      </c>
      <c r="F10">
        <v>3119</v>
      </c>
      <c r="G10" t="s">
        <v>336</v>
      </c>
      <c r="H10" t="s">
        <v>337</v>
      </c>
      <c r="I10" t="s">
        <v>5</v>
      </c>
      <c r="J10" t="s">
        <v>278</v>
      </c>
      <c r="K10" t="s">
        <v>854</v>
      </c>
      <c r="L10">
        <v>7</v>
      </c>
      <c r="M10">
        <v>47.686399999999999</v>
      </c>
      <c r="N10">
        <v>66.616</v>
      </c>
      <c r="O10">
        <v>22.586200000000002</v>
      </c>
      <c r="P10">
        <v>8.0410000000000004</v>
      </c>
      <c r="Q10">
        <v>5.2625999999999999</v>
      </c>
      <c r="R10">
        <v>3.2317</v>
      </c>
      <c r="S10">
        <v>2.8216000000000001</v>
      </c>
      <c r="T10">
        <v>1.7024999999999999</v>
      </c>
      <c r="U10">
        <v>0</v>
      </c>
      <c r="V10">
        <v>0</v>
      </c>
      <c r="W10">
        <v>5.9520999999999997</v>
      </c>
      <c r="X10" t="s">
        <v>597</v>
      </c>
      <c r="Y10">
        <v>9.8199999999999996E-2</v>
      </c>
      <c r="Z10" t="s">
        <v>856</v>
      </c>
      <c r="AA10">
        <v>2.2187999999999999</v>
      </c>
      <c r="AB10" t="s">
        <v>875</v>
      </c>
      <c r="AC10">
        <v>2.7404000000000002</v>
      </c>
      <c r="AD10">
        <v>12.057700000000001</v>
      </c>
      <c r="AE10">
        <v>183.8749</v>
      </c>
      <c r="AF10">
        <v>12</v>
      </c>
      <c r="AG10">
        <v>93</v>
      </c>
    </row>
    <row r="11" spans="1:33">
      <c r="A11" t="s">
        <v>876</v>
      </c>
      <c r="B11" s="1">
        <v>0.66666666666666663</v>
      </c>
      <c r="C11" t="s">
        <v>177</v>
      </c>
      <c r="D11" t="s">
        <v>587</v>
      </c>
      <c r="E11" t="s">
        <v>230</v>
      </c>
      <c r="F11">
        <v>3119</v>
      </c>
      <c r="G11" t="s">
        <v>336</v>
      </c>
      <c r="H11" t="s">
        <v>337</v>
      </c>
      <c r="I11" t="s">
        <v>5</v>
      </c>
      <c r="J11" t="s">
        <v>278</v>
      </c>
      <c r="K11" t="s">
        <v>854</v>
      </c>
      <c r="L11">
        <v>7</v>
      </c>
      <c r="M11">
        <v>55.195</v>
      </c>
      <c r="N11">
        <v>46.7376</v>
      </c>
      <c r="O11">
        <v>14.942600000000001</v>
      </c>
      <c r="P11">
        <v>12.021000000000001</v>
      </c>
      <c r="Q11">
        <v>5.3074000000000003</v>
      </c>
      <c r="R11">
        <v>5.8061999999999996</v>
      </c>
      <c r="S11">
        <v>2.0649999999999999</v>
      </c>
      <c r="T11">
        <v>1.6879</v>
      </c>
      <c r="U11">
        <v>1.7316</v>
      </c>
      <c r="V11">
        <v>0.83350000000000002</v>
      </c>
      <c r="W11">
        <v>17.258600000000001</v>
      </c>
      <c r="X11" t="s">
        <v>877</v>
      </c>
      <c r="Y11">
        <v>1.47</v>
      </c>
      <c r="Z11" t="s">
        <v>433</v>
      </c>
      <c r="AA11">
        <v>0.43630000000000002</v>
      </c>
      <c r="AB11" t="s">
        <v>750</v>
      </c>
      <c r="AC11">
        <v>1.675</v>
      </c>
      <c r="AD11">
        <v>13.9368</v>
      </c>
      <c r="AE11">
        <v>181.1044</v>
      </c>
      <c r="AF11">
        <v>16</v>
      </c>
      <c r="AG11">
        <v>94</v>
      </c>
    </row>
    <row r="12" spans="1:33">
      <c r="A12" t="s">
        <v>878</v>
      </c>
      <c r="B12" s="1">
        <v>0.66666666666666663</v>
      </c>
      <c r="C12" t="s">
        <v>177</v>
      </c>
      <c r="D12" t="s">
        <v>587</v>
      </c>
      <c r="E12" t="s">
        <v>230</v>
      </c>
      <c r="F12">
        <v>3119</v>
      </c>
      <c r="G12" t="s">
        <v>336</v>
      </c>
      <c r="H12" t="s">
        <v>337</v>
      </c>
      <c r="I12" t="s">
        <v>5</v>
      </c>
      <c r="J12" t="s">
        <v>278</v>
      </c>
      <c r="K12" t="s">
        <v>854</v>
      </c>
      <c r="L12">
        <v>11</v>
      </c>
      <c r="M12">
        <v>46.091799999999999</v>
      </c>
      <c r="N12">
        <v>39.469799999999999</v>
      </c>
      <c r="O12">
        <v>20.969000000000001</v>
      </c>
      <c r="P12">
        <v>11.4664</v>
      </c>
      <c r="Q12">
        <v>2.9306000000000001</v>
      </c>
      <c r="R12">
        <v>5.3775000000000004</v>
      </c>
      <c r="S12">
        <v>5.5102000000000002</v>
      </c>
      <c r="T12">
        <v>1.5251999999999999</v>
      </c>
      <c r="U12">
        <v>1.0712999999999999</v>
      </c>
      <c r="V12">
        <v>1.4803999999999999</v>
      </c>
      <c r="W12">
        <v>13.81</v>
      </c>
      <c r="X12" t="s">
        <v>879</v>
      </c>
      <c r="Y12">
        <v>0.51839999999999997</v>
      </c>
      <c r="Z12" t="s">
        <v>880</v>
      </c>
      <c r="AA12">
        <v>0.77900000000000003</v>
      </c>
      <c r="AB12" t="s">
        <v>881</v>
      </c>
      <c r="AC12">
        <v>0.95950000000000002</v>
      </c>
      <c r="AD12">
        <v>18.8185</v>
      </c>
      <c r="AE12">
        <v>170.7775</v>
      </c>
      <c r="AF12">
        <v>16</v>
      </c>
      <c r="AG12">
        <v>101</v>
      </c>
    </row>
    <row r="13" spans="1:33">
      <c r="A13" t="s">
        <v>882</v>
      </c>
      <c r="B13" s="1">
        <v>0.66666666666666663</v>
      </c>
      <c r="C13" t="s">
        <v>177</v>
      </c>
      <c r="D13" t="s">
        <v>587</v>
      </c>
      <c r="E13" t="s">
        <v>230</v>
      </c>
      <c r="F13">
        <v>3119</v>
      </c>
      <c r="G13" t="s">
        <v>336</v>
      </c>
      <c r="H13" t="s">
        <v>337</v>
      </c>
      <c r="I13" t="s">
        <v>5</v>
      </c>
      <c r="J13" t="s">
        <v>278</v>
      </c>
      <c r="K13" t="s">
        <v>854</v>
      </c>
      <c r="L13">
        <v>8</v>
      </c>
      <c r="M13">
        <v>54.0625</v>
      </c>
      <c r="N13">
        <v>39.147100000000002</v>
      </c>
      <c r="O13">
        <v>21.032499999999999</v>
      </c>
      <c r="P13">
        <v>7.0289999999999999</v>
      </c>
      <c r="Q13">
        <v>5.1014999999999997</v>
      </c>
      <c r="R13">
        <v>4.3175999999999997</v>
      </c>
      <c r="S13">
        <v>3.9304999999999999</v>
      </c>
      <c r="T13">
        <v>1.2861</v>
      </c>
      <c r="U13">
        <v>0.97130000000000005</v>
      </c>
      <c r="V13">
        <v>0.9748</v>
      </c>
      <c r="W13">
        <v>8.0233000000000008</v>
      </c>
      <c r="X13" t="s">
        <v>619</v>
      </c>
      <c r="Y13">
        <v>2.4270999999999998</v>
      </c>
      <c r="Z13" t="s">
        <v>447</v>
      </c>
      <c r="AA13">
        <v>4.4477000000000002</v>
      </c>
      <c r="AB13" t="s">
        <v>883</v>
      </c>
      <c r="AC13">
        <v>1.6087</v>
      </c>
      <c r="AD13">
        <v>13.2804</v>
      </c>
      <c r="AE13">
        <v>167.64019999999999</v>
      </c>
      <c r="AF13">
        <v>16</v>
      </c>
      <c r="AG13">
        <v>100</v>
      </c>
    </row>
    <row r="14" spans="1:33">
      <c r="A14" t="s">
        <v>884</v>
      </c>
      <c r="B14" s="1">
        <v>0.66666666666666663</v>
      </c>
      <c r="C14" t="s">
        <v>177</v>
      </c>
      <c r="D14" t="s">
        <v>587</v>
      </c>
      <c r="E14" t="s">
        <v>230</v>
      </c>
      <c r="F14">
        <v>3119</v>
      </c>
      <c r="G14" t="s">
        <v>336</v>
      </c>
      <c r="H14" t="s">
        <v>337</v>
      </c>
      <c r="I14" t="s">
        <v>5</v>
      </c>
      <c r="J14" t="s">
        <v>278</v>
      </c>
      <c r="K14" t="s">
        <v>854</v>
      </c>
      <c r="L14">
        <v>6</v>
      </c>
      <c r="M14">
        <v>51.026000000000003</v>
      </c>
      <c r="N14">
        <v>37.480200000000004</v>
      </c>
      <c r="O14">
        <v>16.035399999999999</v>
      </c>
      <c r="P14">
        <v>7.1043000000000003</v>
      </c>
      <c r="Q14">
        <v>4.4553000000000003</v>
      </c>
      <c r="R14">
        <v>3.528</v>
      </c>
      <c r="S14">
        <v>2.4384000000000001</v>
      </c>
      <c r="T14">
        <v>1.758</v>
      </c>
      <c r="U14">
        <v>1.0457000000000001</v>
      </c>
      <c r="V14">
        <v>1.0892999999999999</v>
      </c>
      <c r="W14">
        <v>16.3979</v>
      </c>
      <c r="X14" t="s">
        <v>885</v>
      </c>
      <c r="Y14">
        <v>1.8461000000000001</v>
      </c>
      <c r="Z14" t="s">
        <v>886</v>
      </c>
      <c r="AA14">
        <v>0</v>
      </c>
      <c r="AB14" t="s">
        <v>356</v>
      </c>
      <c r="AC14">
        <v>2.2513000000000001</v>
      </c>
      <c r="AD14">
        <v>10.3</v>
      </c>
      <c r="AE14">
        <v>156.75579999999999</v>
      </c>
      <c r="AF14">
        <v>33</v>
      </c>
      <c r="AG14">
        <v>76</v>
      </c>
    </row>
    <row r="15" spans="1:33">
      <c r="A15" t="s">
        <v>887</v>
      </c>
      <c r="B15" s="1">
        <v>0.66666666666666663</v>
      </c>
      <c r="C15" t="s">
        <v>177</v>
      </c>
      <c r="D15" t="s">
        <v>587</v>
      </c>
      <c r="E15" t="s">
        <v>230</v>
      </c>
      <c r="F15">
        <v>3119</v>
      </c>
      <c r="G15" t="s">
        <v>336</v>
      </c>
      <c r="H15" t="s">
        <v>337</v>
      </c>
      <c r="I15" t="s">
        <v>5</v>
      </c>
      <c r="J15" t="s">
        <v>278</v>
      </c>
      <c r="K15" t="s">
        <v>854</v>
      </c>
      <c r="L15">
        <v>7</v>
      </c>
      <c r="M15">
        <v>58.002600000000001</v>
      </c>
      <c r="N15">
        <v>43.845799999999997</v>
      </c>
      <c r="O15">
        <v>17.7819</v>
      </c>
      <c r="P15">
        <v>7.8939000000000004</v>
      </c>
      <c r="Q15">
        <v>5.3800999999999997</v>
      </c>
      <c r="R15">
        <v>3.5836999999999999</v>
      </c>
      <c r="S15">
        <v>1.8125</v>
      </c>
      <c r="T15">
        <v>1.5416000000000001</v>
      </c>
      <c r="U15">
        <v>0.93520000000000003</v>
      </c>
      <c r="V15">
        <v>1.6366000000000001</v>
      </c>
      <c r="W15">
        <v>3.3332999999999999</v>
      </c>
      <c r="X15" t="s">
        <v>405</v>
      </c>
      <c r="Y15">
        <v>1.7565</v>
      </c>
      <c r="Z15" t="s">
        <v>888</v>
      </c>
      <c r="AA15">
        <v>0.4849</v>
      </c>
      <c r="AB15" t="s">
        <v>510</v>
      </c>
      <c r="AC15">
        <v>1.0919000000000001</v>
      </c>
      <c r="AD15">
        <v>5.7146999999999997</v>
      </c>
      <c r="AE15">
        <v>154.7953</v>
      </c>
      <c r="AF15">
        <v>16</v>
      </c>
      <c r="AG15">
        <v>97</v>
      </c>
    </row>
    <row r="16" spans="1:33">
      <c r="A16" t="s">
        <v>889</v>
      </c>
      <c r="B16" s="1">
        <v>0.66666666666666663</v>
      </c>
      <c r="C16" t="s">
        <v>177</v>
      </c>
      <c r="D16" t="s">
        <v>587</v>
      </c>
      <c r="E16" t="s">
        <v>230</v>
      </c>
      <c r="F16">
        <v>3119</v>
      </c>
      <c r="G16" t="s">
        <v>336</v>
      </c>
      <c r="H16" t="s">
        <v>337</v>
      </c>
      <c r="I16" t="s">
        <v>5</v>
      </c>
      <c r="J16" t="s">
        <v>278</v>
      </c>
      <c r="K16" t="s">
        <v>854</v>
      </c>
      <c r="L16">
        <v>4</v>
      </c>
      <c r="M16">
        <v>43.912300000000002</v>
      </c>
      <c r="N16">
        <v>38.381100000000004</v>
      </c>
      <c r="O16">
        <v>26.845700000000001</v>
      </c>
      <c r="P16">
        <v>6.298</v>
      </c>
      <c r="Q16">
        <v>5.3103999999999996</v>
      </c>
      <c r="R16">
        <v>3.5897000000000001</v>
      </c>
      <c r="S16">
        <v>2.2004999999999999</v>
      </c>
      <c r="T16">
        <v>1.5474000000000001</v>
      </c>
      <c r="U16">
        <v>1.8151999999999999</v>
      </c>
      <c r="V16">
        <v>1.0854999999999999</v>
      </c>
      <c r="W16">
        <v>7.1429</v>
      </c>
      <c r="X16" t="s">
        <v>607</v>
      </c>
      <c r="Y16">
        <v>1.8834</v>
      </c>
      <c r="Z16" t="s">
        <v>678</v>
      </c>
      <c r="AA16">
        <v>0.97150000000000003</v>
      </c>
      <c r="AB16" t="s">
        <v>890</v>
      </c>
      <c r="AC16">
        <v>2.3706</v>
      </c>
      <c r="AD16">
        <v>8.5411000000000001</v>
      </c>
      <c r="AE16">
        <v>151.89510000000001</v>
      </c>
      <c r="AF16">
        <v>16</v>
      </c>
      <c r="AG16">
        <v>102</v>
      </c>
    </row>
    <row r="17" spans="1:33">
      <c r="A17" t="s">
        <v>891</v>
      </c>
      <c r="B17" s="1">
        <v>0.66666666666666663</v>
      </c>
      <c r="C17" t="s">
        <v>177</v>
      </c>
      <c r="D17" t="s">
        <v>587</v>
      </c>
      <c r="E17" t="s">
        <v>230</v>
      </c>
      <c r="F17">
        <v>3119</v>
      </c>
      <c r="G17" t="s">
        <v>336</v>
      </c>
      <c r="H17" t="s">
        <v>337</v>
      </c>
      <c r="I17" t="s">
        <v>5</v>
      </c>
      <c r="J17" t="s">
        <v>278</v>
      </c>
      <c r="K17" t="s">
        <v>854</v>
      </c>
      <c r="L17">
        <v>4</v>
      </c>
      <c r="M17">
        <v>47.774700000000003</v>
      </c>
      <c r="N17">
        <v>38.6995</v>
      </c>
      <c r="O17">
        <v>21.357399999999998</v>
      </c>
      <c r="P17">
        <v>7.2747000000000002</v>
      </c>
      <c r="Q17">
        <v>5.1524999999999999</v>
      </c>
      <c r="R17">
        <v>1.3808</v>
      </c>
      <c r="S17">
        <v>1.0952</v>
      </c>
      <c r="T17">
        <v>0.59870000000000001</v>
      </c>
      <c r="U17">
        <v>0.60919999999999996</v>
      </c>
      <c r="V17">
        <v>0.63539999999999996</v>
      </c>
      <c r="W17">
        <v>7.1429</v>
      </c>
      <c r="X17" t="s">
        <v>527</v>
      </c>
      <c r="Y17">
        <v>1.8232999999999999</v>
      </c>
      <c r="Z17" t="s">
        <v>892</v>
      </c>
      <c r="AA17">
        <v>0.28839999999999999</v>
      </c>
      <c r="AB17" t="s">
        <v>255</v>
      </c>
      <c r="AC17">
        <v>1.8112999999999999</v>
      </c>
      <c r="AD17">
        <v>5.0999999999999996</v>
      </c>
      <c r="AE17">
        <v>140.74379999999999</v>
      </c>
      <c r="AF17">
        <v>33</v>
      </c>
      <c r="AG17">
        <v>85</v>
      </c>
    </row>
    <row r="18" spans="1:33">
      <c r="A18" t="s">
        <v>893</v>
      </c>
      <c r="B18" s="1">
        <v>0.66666666666666663</v>
      </c>
      <c r="C18" t="s">
        <v>177</v>
      </c>
      <c r="D18" t="s">
        <v>587</v>
      </c>
      <c r="E18" t="s">
        <v>230</v>
      </c>
      <c r="F18">
        <v>3119</v>
      </c>
      <c r="G18" t="s">
        <v>336</v>
      </c>
      <c r="H18" t="s">
        <v>337</v>
      </c>
      <c r="I18" t="s">
        <v>5</v>
      </c>
      <c r="J18" t="s">
        <v>278</v>
      </c>
      <c r="K18" t="s">
        <v>854</v>
      </c>
      <c r="L18">
        <v>8</v>
      </c>
      <c r="M18">
        <v>34.549999999999997</v>
      </c>
      <c r="N18">
        <v>28.9679</v>
      </c>
      <c r="O18">
        <v>16.167400000000001</v>
      </c>
      <c r="P18">
        <v>6.6002999999999998</v>
      </c>
      <c r="Q18">
        <v>4.0189000000000004</v>
      </c>
      <c r="R18">
        <v>3.0525000000000002</v>
      </c>
      <c r="S18">
        <v>3.0373999999999999</v>
      </c>
      <c r="T18">
        <v>0.99480000000000002</v>
      </c>
      <c r="U18">
        <v>0.99209999999999998</v>
      </c>
      <c r="V18">
        <v>1.2335</v>
      </c>
      <c r="W18">
        <v>12.303599999999999</v>
      </c>
      <c r="X18" t="s">
        <v>894</v>
      </c>
      <c r="Y18">
        <v>0.48659999999999998</v>
      </c>
      <c r="Z18" t="s">
        <v>895</v>
      </c>
      <c r="AA18">
        <v>0.28149999999999997</v>
      </c>
      <c r="AB18" t="s">
        <v>896</v>
      </c>
      <c r="AC18">
        <v>0.28399999999999997</v>
      </c>
      <c r="AD18">
        <v>21.211600000000001</v>
      </c>
      <c r="AE18">
        <v>134.18199999999999</v>
      </c>
      <c r="AF18">
        <v>20</v>
      </c>
      <c r="AG18">
        <v>95</v>
      </c>
    </row>
    <row r="19" spans="1:33">
      <c r="A19" t="s">
        <v>897</v>
      </c>
      <c r="B19" s="1">
        <v>0.66666666666666663</v>
      </c>
      <c r="C19" t="s">
        <v>177</v>
      </c>
      <c r="D19" t="s">
        <v>587</v>
      </c>
      <c r="E19" t="s">
        <v>230</v>
      </c>
      <c r="F19">
        <v>3119</v>
      </c>
      <c r="G19" t="s">
        <v>336</v>
      </c>
      <c r="H19" t="s">
        <v>337</v>
      </c>
      <c r="I19" t="s">
        <v>5</v>
      </c>
      <c r="J19" t="s">
        <v>278</v>
      </c>
      <c r="K19" t="s">
        <v>854</v>
      </c>
      <c r="L19">
        <v>7</v>
      </c>
      <c r="M19">
        <v>43.529699999999998</v>
      </c>
      <c r="N19">
        <v>18.406199999999998</v>
      </c>
      <c r="O19">
        <v>12.6408</v>
      </c>
      <c r="P19">
        <v>5.3349000000000002</v>
      </c>
      <c r="Q19">
        <v>2.6844000000000001</v>
      </c>
      <c r="R19">
        <v>4.2058999999999997</v>
      </c>
      <c r="S19">
        <v>2.4912999999999998</v>
      </c>
      <c r="T19">
        <v>0.75849999999999995</v>
      </c>
      <c r="U19">
        <v>0.47970000000000002</v>
      </c>
      <c r="V19">
        <v>0</v>
      </c>
      <c r="W19">
        <v>10.5807</v>
      </c>
      <c r="X19" t="s">
        <v>420</v>
      </c>
      <c r="Y19">
        <v>2.2566000000000002</v>
      </c>
      <c r="Z19" t="s">
        <v>898</v>
      </c>
      <c r="AA19">
        <v>0.27960000000000002</v>
      </c>
      <c r="AB19" t="s">
        <v>899</v>
      </c>
      <c r="AC19">
        <v>1.2025999999999999</v>
      </c>
      <c r="AD19">
        <v>10.194100000000001</v>
      </c>
      <c r="AE19">
        <v>115.9136</v>
      </c>
      <c r="AF19">
        <v>33</v>
      </c>
      <c r="AG19">
        <v>74</v>
      </c>
    </row>
    <row r="51" spans="1:33" hidden="1" outlineLevel="1">
      <c r="A51" t="str">
        <f>C2</f>
        <v>Chepstow</v>
      </c>
      <c r="B51">
        <f>B2</f>
        <v>0.66666666666666663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Gaelic Flow</v>
      </c>
      <c r="L52" t="str">
        <f t="shared" si="0"/>
        <v>Zillion (IRE)</v>
      </c>
      <c r="M52" t="str">
        <f t="shared" si="0"/>
        <v>Heluvagood</v>
      </c>
      <c r="N52" t="str">
        <f t="shared" ref="N52:N91" si="1">INDEX($A$2:$A$20,(MATCH(LARGE(W$2:W$20,$J52),W$2:W$20,0)))</f>
        <v>Zillion (IRE)</v>
      </c>
      <c r="O52" t="str">
        <f t="shared" ref="O52:O91" si="2">INDEX($A$2:$A$20,(MATCH(LARGE(AA$2:AA$20,$J52),AA$2:AA$20,0)))</f>
        <v>Braw Angus</v>
      </c>
      <c r="P52" t="str">
        <f t="shared" ref="P52:P91" si="3">INDEX($A$2:$A$20,(MATCH(LARGE(Y$2:Y$20,$J52),Y$2:Y$20,0)))</f>
        <v>Gaelic Flow</v>
      </c>
      <c r="Q52" t="str">
        <f t="shared" ref="Q52:Q91" si="4">INDEX($A$2:$A$20,(MATCH(LARGE(Y$2:Y$20,$J52),Y$2:Y$20,0)))</f>
        <v>Gaelic Flow</v>
      </c>
      <c r="R52" t="str">
        <f t="shared" ref="R52:R91" si="5">INDEX($A$2:$A$20,(MATCH(LARGE(AD$2:AD$20,$J52),AD$2:AD$20,0)))</f>
        <v>Shanksforamillion</v>
      </c>
      <c r="S52" t="str">
        <f t="shared" ref="S52:S80" si="6">A2</f>
        <v>Gaelic Flow</v>
      </c>
      <c r="V52">
        <f t="shared" ref="V52:V80" si="7">SUM(Y52:AF52)</f>
        <v>110</v>
      </c>
      <c r="W52">
        <f t="shared" ref="W52:W80" si="8">V52-AG2</f>
        <v>28</v>
      </c>
      <c r="X52">
        <f t="shared" ref="X52:X60" si="9">IF(ISNA(W52),"",W52)</f>
        <v>28</v>
      </c>
      <c r="Y52">
        <f t="shared" ref="Y52:AA80" si="10">(($H$63+1)-(RANK(M2,M$2:M$30)))</f>
        <v>18</v>
      </c>
      <c r="Z52">
        <f t="shared" si="10"/>
        <v>13</v>
      </c>
      <c r="AA52">
        <f t="shared" si="10"/>
        <v>13</v>
      </c>
      <c r="AB52">
        <f t="shared" ref="AB52:AB80" si="11">(($H$63+1)-(RANK(W2,W$2:W$30)))</f>
        <v>14</v>
      </c>
      <c r="AC52">
        <f t="shared" ref="AC52:AC80" si="12">(($H$63+1)-(RANK(Y2,Y$2:Y$30)))</f>
        <v>18</v>
      </c>
      <c r="AD52">
        <f t="shared" ref="AD52:AD80" si="13">(($H$63+1)-(RANK(AA2,AA$2:AA$30)))</f>
        <v>15</v>
      </c>
      <c r="AE52">
        <f t="shared" ref="AE52:AF80" si="14">(($H$63+1)-(RANK(AC2,AC$2:AC$30)))</f>
        <v>3</v>
      </c>
      <c r="AF52">
        <f t="shared" si="14"/>
        <v>16</v>
      </c>
      <c r="AG52" t="str">
        <f>INDEX(S52:S92, MATCH(LARGE(X52:X92, 1),X52:X92, 0))</f>
        <v>Gaelic Flow</v>
      </c>
    </row>
    <row r="53" spans="1:33" hidden="1" outlineLevel="1">
      <c r="A53" t="s">
        <v>43</v>
      </c>
      <c r="B53" t="str">
        <f>A2</f>
        <v>Gaelic Flow</v>
      </c>
      <c r="C53">
        <f>AE2</f>
        <v>230.90280000000001</v>
      </c>
      <c r="D53">
        <f>AG2</f>
        <v>82</v>
      </c>
      <c r="E53">
        <f>C53-D53</f>
        <v>148.90280000000001</v>
      </c>
      <c r="F53">
        <f>SUMIF(B53:B61, B53, G53:G61)</f>
        <v>0.25520808411084694</v>
      </c>
      <c r="G53">
        <f>(1/C53)*(C53-C54)</f>
        <v>3.2462144244244866E-2</v>
      </c>
      <c r="H53">
        <f>AF2</f>
        <v>4</v>
      </c>
      <c r="J53">
        <v>2</v>
      </c>
      <c r="K53" t="str">
        <f t="shared" si="0"/>
        <v>Out For Justice (IRE)</v>
      </c>
      <c r="L53" t="str">
        <f t="shared" si="0"/>
        <v>Scrupuleux (FR)</v>
      </c>
      <c r="M53" t="str">
        <f t="shared" si="0"/>
        <v>Veiled Secret (IRE)</v>
      </c>
      <c r="N53" t="str">
        <f t="shared" si="1"/>
        <v>Shanksforamillion</v>
      </c>
      <c r="O53" t="str">
        <f t="shared" si="2"/>
        <v>Shanksforamillion</v>
      </c>
      <c r="P53" t="str">
        <f t="shared" si="3"/>
        <v>Out For Justice (IRE)</v>
      </c>
      <c r="Q53" t="str">
        <f t="shared" si="4"/>
        <v>Out For Justice (IRE)</v>
      </c>
      <c r="R53" t="str">
        <f t="shared" si="5"/>
        <v>Ivanhoe</v>
      </c>
      <c r="S53" t="str">
        <f t="shared" si="6"/>
        <v>Shanksforamillion</v>
      </c>
      <c r="V53">
        <f t="shared" si="7"/>
        <v>122</v>
      </c>
      <c r="W53">
        <f t="shared" si="8"/>
        <v>24</v>
      </c>
      <c r="X53">
        <f t="shared" si="9"/>
        <v>24</v>
      </c>
      <c r="Y53">
        <f t="shared" si="10"/>
        <v>16</v>
      </c>
      <c r="Z53">
        <f t="shared" si="10"/>
        <v>14</v>
      </c>
      <c r="AA53">
        <f t="shared" si="10"/>
        <v>12</v>
      </c>
      <c r="AB53">
        <f t="shared" si="11"/>
        <v>17</v>
      </c>
      <c r="AC53">
        <f t="shared" si="12"/>
        <v>16</v>
      </c>
      <c r="AD53">
        <f t="shared" si="13"/>
        <v>17</v>
      </c>
      <c r="AE53">
        <f t="shared" si="14"/>
        <v>12</v>
      </c>
      <c r="AF53">
        <f t="shared" si="14"/>
        <v>18</v>
      </c>
    </row>
    <row r="54" spans="1:33" hidden="1" outlineLevel="1">
      <c r="A54" t="s">
        <v>44</v>
      </c>
      <c r="B54" t="str">
        <f>A3</f>
        <v>Shanksforamillion</v>
      </c>
      <c r="C54">
        <f>AE3</f>
        <v>223.40719999999999</v>
      </c>
      <c r="D54">
        <f>AG3</f>
        <v>98</v>
      </c>
      <c r="E54">
        <f t="shared" ref="E54:E55" si="15">C54-D54</f>
        <v>125.40719999999999</v>
      </c>
      <c r="F54">
        <f ca="1">SUMIF(B53:B64, B54, G53:G61)</f>
        <v>4.5227849696620491E-2</v>
      </c>
      <c r="H54">
        <f>AF3</f>
        <v>16</v>
      </c>
      <c r="J54">
        <v>3</v>
      </c>
      <c r="K54" t="str">
        <f t="shared" si="0"/>
        <v>Shanksforamillion</v>
      </c>
      <c r="L54" t="str">
        <f t="shared" si="0"/>
        <v>Pink Eyed Pedro</v>
      </c>
      <c r="M54" t="str">
        <f t="shared" si="0"/>
        <v>Pink Eyed Pedro</v>
      </c>
      <c r="N54" t="str">
        <f t="shared" si="1"/>
        <v>Out For Justice (IRE)</v>
      </c>
      <c r="O54" t="str">
        <f t="shared" si="2"/>
        <v>Scrupuleux (FR)</v>
      </c>
      <c r="P54" t="str">
        <f t="shared" si="3"/>
        <v>Shanksforamillion</v>
      </c>
      <c r="Q54" t="str">
        <f t="shared" si="4"/>
        <v>Shanksforamillion</v>
      </c>
      <c r="R54" t="str">
        <f t="shared" si="5"/>
        <v>Gaelic Flow</v>
      </c>
      <c r="S54" t="str">
        <f t="shared" si="6"/>
        <v>Zillion (IRE)</v>
      </c>
      <c r="V54">
        <f t="shared" si="7"/>
        <v>87</v>
      </c>
      <c r="W54">
        <f t="shared" si="8"/>
        <v>-13</v>
      </c>
      <c r="X54">
        <f t="shared" si="9"/>
        <v>-13</v>
      </c>
      <c r="Y54">
        <f t="shared" si="10"/>
        <v>7</v>
      </c>
      <c r="Z54">
        <f t="shared" si="10"/>
        <v>18</v>
      </c>
      <c r="AA54">
        <f t="shared" si="10"/>
        <v>8</v>
      </c>
      <c r="AB54">
        <f t="shared" si="11"/>
        <v>18</v>
      </c>
      <c r="AC54">
        <f t="shared" si="12"/>
        <v>5</v>
      </c>
      <c r="AD54">
        <f t="shared" si="13"/>
        <v>13</v>
      </c>
      <c r="AE54">
        <f t="shared" si="14"/>
        <v>5</v>
      </c>
      <c r="AF54">
        <f t="shared" si="14"/>
        <v>13</v>
      </c>
    </row>
    <row r="55" spans="1:33" hidden="1" outlineLevel="1">
      <c r="A55" t="s">
        <v>45</v>
      </c>
      <c r="B55" t="str">
        <f>A4</f>
        <v>Zillion (IRE)</v>
      </c>
      <c r="C55">
        <f>AE4</f>
        <v>206.11160000000001</v>
      </c>
      <c r="D55">
        <f>AG4</f>
        <v>100</v>
      </c>
      <c r="E55">
        <f t="shared" si="15"/>
        <v>106.11160000000001</v>
      </c>
      <c r="F55">
        <f ca="1">SUMIF(B53:B64, B55, G53:G61)</f>
        <v>0.20542556190573824</v>
      </c>
      <c r="H55">
        <f>AF4</f>
        <v>7</v>
      </c>
      <c r="J55">
        <v>4</v>
      </c>
      <c r="K55" t="str">
        <f t="shared" si="0"/>
        <v>Aquarian (IRE)</v>
      </c>
      <c r="L55" t="str">
        <f t="shared" si="0"/>
        <v>Aquarian (IRE)</v>
      </c>
      <c r="M55" t="str">
        <f t="shared" si="0"/>
        <v>Aquarian (IRE)</v>
      </c>
      <c r="N55" t="str">
        <f t="shared" si="1"/>
        <v>Micras</v>
      </c>
      <c r="O55" t="str">
        <f t="shared" si="2"/>
        <v>Gaelic Flow</v>
      </c>
      <c r="P55" t="str">
        <f t="shared" si="3"/>
        <v>Braw Angus</v>
      </c>
      <c r="Q55" t="str">
        <f t="shared" si="4"/>
        <v>Braw Angus</v>
      </c>
      <c r="R55" t="str">
        <f t="shared" si="5"/>
        <v>Grams And Ounces</v>
      </c>
      <c r="S55" t="str">
        <f t="shared" si="6"/>
        <v>Pink Eyed Pedro</v>
      </c>
      <c r="V55">
        <f t="shared" si="7"/>
        <v>77</v>
      </c>
      <c r="W55">
        <f t="shared" si="8"/>
        <v>-16</v>
      </c>
      <c r="X55">
        <f t="shared" si="9"/>
        <v>-16</v>
      </c>
      <c r="Y55">
        <f t="shared" si="10"/>
        <v>12</v>
      </c>
      <c r="Z55">
        <f t="shared" si="10"/>
        <v>16</v>
      </c>
      <c r="AA55">
        <f t="shared" si="10"/>
        <v>16</v>
      </c>
      <c r="AB55">
        <f t="shared" si="11"/>
        <v>9</v>
      </c>
      <c r="AC55">
        <f t="shared" si="12"/>
        <v>4</v>
      </c>
      <c r="AD55">
        <f t="shared" si="13"/>
        <v>2</v>
      </c>
      <c r="AE55">
        <f t="shared" si="14"/>
        <v>9</v>
      </c>
      <c r="AF55">
        <f t="shared" si="14"/>
        <v>9</v>
      </c>
    </row>
    <row r="56" spans="1:33" hidden="1" outlineLevel="1">
      <c r="A56" t="s">
        <v>46</v>
      </c>
      <c r="B56" t="str">
        <f>INDEX(A$2:A$20,MATCH(C56,M$2:M$20,0))</f>
        <v>Gaelic Flow</v>
      </c>
      <c r="C56">
        <f>LARGE(M$2:M$20, D56)</f>
        <v>90.593999999999994</v>
      </c>
      <c r="D56">
        <v>1</v>
      </c>
      <c r="E56">
        <f>LARGE(M$2:M$20, F56)</f>
        <v>79.582999999999998</v>
      </c>
      <c r="F56">
        <v>2</v>
      </c>
      <c r="G56">
        <f t="shared" ref="G56:G61" si="16">IF(C56&gt;0, (1/C56)*(C56-E56), 0.1)</f>
        <v>0.12154226549219591</v>
      </c>
      <c r="H56">
        <f t="shared" ref="H56:H61" si="17">INDEX(AF$2:AF$20,MATCH(B56,A$2:A$20,0))</f>
        <v>4</v>
      </c>
      <c r="J56">
        <v>5</v>
      </c>
      <c r="K56" t="str">
        <f t="shared" si="0"/>
        <v>Field Exhibition (IRE)</v>
      </c>
      <c r="L56" t="str">
        <f t="shared" si="0"/>
        <v>Shanksforamillion</v>
      </c>
      <c r="M56" t="str">
        <f t="shared" si="0"/>
        <v>Scrupuleux (FR)</v>
      </c>
      <c r="N56" t="str">
        <f t="shared" si="1"/>
        <v>Gaelic Flow</v>
      </c>
      <c r="O56" t="str">
        <f t="shared" si="2"/>
        <v>Aquarian (IRE)</v>
      </c>
      <c r="P56" t="str">
        <f t="shared" si="3"/>
        <v>Armorous</v>
      </c>
      <c r="Q56" t="str">
        <f t="shared" si="4"/>
        <v>Armorous</v>
      </c>
      <c r="R56" t="str">
        <f t="shared" si="5"/>
        <v>Heluvagood</v>
      </c>
      <c r="S56" t="str">
        <f t="shared" si="6"/>
        <v>Heluvagood</v>
      </c>
      <c r="V56">
        <f t="shared" si="7"/>
        <v>94</v>
      </c>
      <c r="W56">
        <f t="shared" si="8"/>
        <v>-6</v>
      </c>
      <c r="X56">
        <f t="shared" si="9"/>
        <v>-6</v>
      </c>
      <c r="Y56">
        <f t="shared" si="10"/>
        <v>13</v>
      </c>
      <c r="Z56">
        <f t="shared" si="10"/>
        <v>12</v>
      </c>
      <c r="AA56">
        <f t="shared" si="10"/>
        <v>18</v>
      </c>
      <c r="AB56">
        <f t="shared" si="11"/>
        <v>8</v>
      </c>
      <c r="AC56">
        <f t="shared" si="12"/>
        <v>6</v>
      </c>
      <c r="AD56">
        <f t="shared" si="13"/>
        <v>8</v>
      </c>
      <c r="AE56">
        <f t="shared" si="14"/>
        <v>15</v>
      </c>
      <c r="AF56">
        <f t="shared" si="14"/>
        <v>14</v>
      </c>
    </row>
    <row r="57" spans="1:33" hidden="1" outlineLevel="1">
      <c r="A57" t="s">
        <v>25</v>
      </c>
      <c r="B57" t="str">
        <f>INDEX(A$2:A$20,MATCH(C57,W$2:W$20,0))</f>
        <v>Zillion (IRE)</v>
      </c>
      <c r="C57">
        <f>LARGE(W$2:W$20, D57)</f>
        <v>23.4114</v>
      </c>
      <c r="D57">
        <v>1</v>
      </c>
      <c r="E57">
        <f>LARGE(W$2:W$20, F57)</f>
        <v>18.6021</v>
      </c>
      <c r="F57">
        <v>2</v>
      </c>
      <c r="G57">
        <f t="shared" si="16"/>
        <v>0.20542556190573824</v>
      </c>
      <c r="H57">
        <f t="shared" si="17"/>
        <v>7</v>
      </c>
      <c r="J57">
        <v>6</v>
      </c>
      <c r="K57" t="str">
        <f t="shared" si="0"/>
        <v>Heluvagood</v>
      </c>
      <c r="L57" t="str">
        <f t="shared" si="0"/>
        <v>Gaelic Flow</v>
      </c>
      <c r="M57" t="str">
        <f t="shared" si="0"/>
        <v>Gaelic Flow</v>
      </c>
      <c r="N57" t="str">
        <f t="shared" si="1"/>
        <v>Franz Klammer</v>
      </c>
      <c r="O57" t="str">
        <f t="shared" si="2"/>
        <v>Zillion (IRE)</v>
      </c>
      <c r="P57" t="str">
        <f t="shared" si="3"/>
        <v>Field Exhibition (IRE)</v>
      </c>
      <c r="Q57" t="str">
        <f t="shared" si="4"/>
        <v>Field Exhibition (IRE)</v>
      </c>
      <c r="R57" t="str">
        <f t="shared" si="5"/>
        <v>Zillion (IRE)</v>
      </c>
      <c r="S57" t="str">
        <f t="shared" si="6"/>
        <v>Out For Justice (IRE)</v>
      </c>
      <c r="V57">
        <f t="shared" si="7"/>
        <v>99</v>
      </c>
      <c r="W57">
        <f t="shared" si="8"/>
        <v>18</v>
      </c>
      <c r="X57">
        <f t="shared" si="9"/>
        <v>18</v>
      </c>
      <c r="Y57">
        <f t="shared" si="10"/>
        <v>17</v>
      </c>
      <c r="Z57">
        <f t="shared" si="10"/>
        <v>10</v>
      </c>
      <c r="AA57">
        <f t="shared" si="10"/>
        <v>5</v>
      </c>
      <c r="AB57">
        <f t="shared" si="11"/>
        <v>16</v>
      </c>
      <c r="AC57">
        <f t="shared" si="12"/>
        <v>17</v>
      </c>
      <c r="AD57">
        <f t="shared" si="13"/>
        <v>12</v>
      </c>
      <c r="AE57">
        <f t="shared" si="14"/>
        <v>14</v>
      </c>
      <c r="AF57">
        <f t="shared" si="14"/>
        <v>8</v>
      </c>
    </row>
    <row r="58" spans="1:33" hidden="1" outlineLevel="1">
      <c r="A58" t="s">
        <v>28</v>
      </c>
      <c r="B58" t="str">
        <f>INDEX(A$2:A$20,MATCH(C58,AA$2:AA$20,0))</f>
        <v>Braw Angus</v>
      </c>
      <c r="C58">
        <f>LARGE(AA$2:AA$20, D58)</f>
        <v>4.4477000000000002</v>
      </c>
      <c r="D58">
        <v>1</v>
      </c>
      <c r="E58">
        <f>LARGE(AA$2:AA$20, F58)</f>
        <v>2.2437</v>
      </c>
      <c r="F58">
        <v>2</v>
      </c>
      <c r="G58">
        <f t="shared" si="16"/>
        <v>0.49553701913348475</v>
      </c>
      <c r="H58">
        <f t="shared" si="17"/>
        <v>16</v>
      </c>
      <c r="J58">
        <v>7</v>
      </c>
      <c r="K58" t="str">
        <f t="shared" si="0"/>
        <v>Pink Eyed Pedro</v>
      </c>
      <c r="L58" t="str">
        <f t="shared" si="0"/>
        <v>Heluvagood</v>
      </c>
      <c r="M58" t="str">
        <f t="shared" si="0"/>
        <v>Shanksforamillion</v>
      </c>
      <c r="N58" t="str">
        <f t="shared" si="1"/>
        <v>Aquarian (IRE)</v>
      </c>
      <c r="O58" t="str">
        <f t="shared" si="2"/>
        <v>Out For Justice (IRE)</v>
      </c>
      <c r="P58" t="str">
        <f t="shared" si="3"/>
        <v>Veiled Secret (IRE)</v>
      </c>
      <c r="Q58" t="str">
        <f t="shared" si="4"/>
        <v>Veiled Secret (IRE)</v>
      </c>
      <c r="R58" t="str">
        <f t="shared" si="5"/>
        <v>Micras</v>
      </c>
      <c r="S58" t="str">
        <f t="shared" si="6"/>
        <v>Aquarian (IRE)</v>
      </c>
      <c r="V58">
        <f t="shared" si="7"/>
        <v>89</v>
      </c>
      <c r="W58">
        <f t="shared" si="8"/>
        <v>-6</v>
      </c>
      <c r="X58">
        <f t="shared" si="9"/>
        <v>-6</v>
      </c>
      <c r="Y58">
        <f t="shared" si="10"/>
        <v>15</v>
      </c>
      <c r="Z58">
        <f t="shared" si="10"/>
        <v>15</v>
      </c>
      <c r="AA58">
        <f t="shared" si="10"/>
        <v>15</v>
      </c>
      <c r="AB58">
        <f t="shared" si="11"/>
        <v>12</v>
      </c>
      <c r="AC58">
        <f t="shared" si="12"/>
        <v>8</v>
      </c>
      <c r="AD58">
        <f t="shared" si="13"/>
        <v>14</v>
      </c>
      <c r="AE58">
        <f t="shared" si="14"/>
        <v>8</v>
      </c>
      <c r="AF58">
        <f t="shared" si="14"/>
        <v>2</v>
      </c>
    </row>
    <row r="59" spans="1:33" hidden="1" outlineLevel="1">
      <c r="A59" t="s">
        <v>30</v>
      </c>
      <c r="B59" t="str">
        <f>INDEX(A$2:A$20,MATCH(C59,AC$2:AC$20,0))</f>
        <v>Scrupuleux (FR)</v>
      </c>
      <c r="C59">
        <f>LARGE(AC$2:AC$20, D59)</f>
        <v>2.7404000000000002</v>
      </c>
      <c r="D59">
        <v>1</v>
      </c>
      <c r="E59">
        <f>LARGE(AC$2:AC$20, F59)</f>
        <v>2.3706</v>
      </c>
      <c r="F59">
        <v>2</v>
      </c>
      <c r="G59">
        <f t="shared" si="16"/>
        <v>0.13494380382425927</v>
      </c>
      <c r="H59">
        <f t="shared" si="17"/>
        <v>12</v>
      </c>
      <c r="J59">
        <v>8</v>
      </c>
      <c r="K59" t="str">
        <f t="shared" si="0"/>
        <v>Tikken Away (IRE)</v>
      </c>
      <c r="L59" t="str">
        <f t="shared" si="0"/>
        <v>Field Exhibition (IRE)</v>
      </c>
      <c r="M59" t="str">
        <f t="shared" si="0"/>
        <v>Thomas Crown (IRE)</v>
      </c>
      <c r="N59" t="str">
        <f t="shared" si="1"/>
        <v>Grams And Ounces</v>
      </c>
      <c r="O59" t="str">
        <f t="shared" si="2"/>
        <v>Veiled Secret (IRE)</v>
      </c>
      <c r="P59" t="str">
        <f t="shared" si="3"/>
        <v>Franz Klammer</v>
      </c>
      <c r="Q59" t="str">
        <f t="shared" si="4"/>
        <v>Franz Klammer</v>
      </c>
      <c r="R59" t="str">
        <f t="shared" si="5"/>
        <v>Braw Angus</v>
      </c>
      <c r="S59" t="str">
        <f t="shared" si="6"/>
        <v>Field Exhibition (IRE)</v>
      </c>
      <c r="V59">
        <f t="shared" si="7"/>
        <v>71</v>
      </c>
      <c r="W59">
        <f t="shared" si="8"/>
        <v>-26</v>
      </c>
      <c r="X59">
        <f t="shared" si="9"/>
        <v>-26</v>
      </c>
      <c r="Y59">
        <f t="shared" si="10"/>
        <v>14</v>
      </c>
      <c r="Z59">
        <f t="shared" si="10"/>
        <v>11</v>
      </c>
      <c r="AA59">
        <f t="shared" si="10"/>
        <v>7</v>
      </c>
      <c r="AB59">
        <f t="shared" si="11"/>
        <v>5</v>
      </c>
      <c r="AC59">
        <f t="shared" si="12"/>
        <v>13</v>
      </c>
      <c r="AD59">
        <f t="shared" si="13"/>
        <v>9</v>
      </c>
      <c r="AE59">
        <f t="shared" si="14"/>
        <v>7</v>
      </c>
      <c r="AF59">
        <f t="shared" si="14"/>
        <v>5</v>
      </c>
    </row>
    <row r="60" spans="1:33" hidden="1" outlineLevel="1">
      <c r="A60" t="s">
        <v>26</v>
      </c>
      <c r="B60" t="str">
        <f>INDEX(A$2:A$20,MATCH(C60,Y$2:Y$20,0))</f>
        <v>Gaelic Flow</v>
      </c>
      <c r="C60">
        <f>LARGE(Y$2:Y$20, D60)</f>
        <v>3.7884000000000002</v>
      </c>
      <c r="D60">
        <v>1</v>
      </c>
      <c r="E60">
        <f>LARGE(Y$2:Y$20, F60)</f>
        <v>3.4049999999999998</v>
      </c>
      <c r="F60">
        <v>2</v>
      </c>
      <c r="G60">
        <f t="shared" si="16"/>
        <v>0.10120367437440619</v>
      </c>
      <c r="H60">
        <f t="shared" si="17"/>
        <v>4</v>
      </c>
      <c r="J60">
        <v>9</v>
      </c>
      <c r="K60" t="str">
        <f t="shared" si="0"/>
        <v>Micras</v>
      </c>
      <c r="L60" t="str">
        <f t="shared" si="0"/>
        <v>Out For Justice (IRE)</v>
      </c>
      <c r="M60" t="str">
        <f t="shared" si="0"/>
        <v>Braw Angus</v>
      </c>
      <c r="N60" t="str">
        <f t="shared" si="1"/>
        <v>Ivanhoe</v>
      </c>
      <c r="O60" t="str">
        <f t="shared" si="2"/>
        <v>Grams And Ounces</v>
      </c>
      <c r="P60" t="str">
        <f t="shared" si="3"/>
        <v>Thomas Crown (IRE)</v>
      </c>
      <c r="Q60" t="str">
        <f t="shared" si="4"/>
        <v>Thomas Crown (IRE)</v>
      </c>
      <c r="R60" t="str">
        <f t="shared" si="5"/>
        <v>Scrupuleux (FR)</v>
      </c>
      <c r="S60" t="str">
        <f t="shared" si="6"/>
        <v>Scrupuleux (FR)</v>
      </c>
      <c r="V60">
        <f t="shared" si="7"/>
        <v>83</v>
      </c>
      <c r="W60">
        <f t="shared" si="8"/>
        <v>-10</v>
      </c>
      <c r="X60">
        <f t="shared" si="9"/>
        <v>-10</v>
      </c>
      <c r="Y60">
        <f t="shared" si="10"/>
        <v>5</v>
      </c>
      <c r="Z60">
        <f t="shared" si="10"/>
        <v>17</v>
      </c>
      <c r="AA60">
        <f t="shared" si="10"/>
        <v>14</v>
      </c>
      <c r="AB60">
        <f t="shared" si="11"/>
        <v>2</v>
      </c>
      <c r="AC60">
        <f t="shared" si="12"/>
        <v>1</v>
      </c>
      <c r="AD60">
        <f t="shared" si="13"/>
        <v>16</v>
      </c>
      <c r="AE60">
        <f t="shared" si="14"/>
        <v>18</v>
      </c>
      <c r="AF60">
        <f t="shared" si="14"/>
        <v>10</v>
      </c>
    </row>
    <row r="61" spans="1:33" hidden="1" outlineLevel="1">
      <c r="A61" t="s">
        <v>47</v>
      </c>
      <c r="B61" t="str">
        <f>INDEX(A$2:A$20,MATCH(C61,AD$2:AD$20,0))</f>
        <v>Shanksforamillion</v>
      </c>
      <c r="C61">
        <f>LARGE(AD$2:AD$20, D61)</f>
        <v>22.2164</v>
      </c>
      <c r="D61">
        <v>1</v>
      </c>
      <c r="E61">
        <f>LARGE(AD$2:AD$20, F61)</f>
        <v>21.211600000000001</v>
      </c>
      <c r="F61">
        <v>2</v>
      </c>
      <c r="G61">
        <f t="shared" si="16"/>
        <v>4.5227849696620491E-2</v>
      </c>
      <c r="H61">
        <f t="shared" si="17"/>
        <v>16</v>
      </c>
      <c r="J61">
        <v>10</v>
      </c>
      <c r="K61" t="str">
        <f t="shared" si="0"/>
        <v>Braw Angus</v>
      </c>
      <c r="L61" t="str">
        <f t="shared" si="0"/>
        <v>Micras</v>
      </c>
      <c r="M61" t="str">
        <f t="shared" si="0"/>
        <v>Grams And Ounces</v>
      </c>
      <c r="N61" t="str">
        <f t="shared" si="1"/>
        <v>Pink Eyed Pedro</v>
      </c>
      <c r="O61" t="str">
        <f t="shared" si="2"/>
        <v>Field Exhibition (IRE)</v>
      </c>
      <c r="P61" t="str">
        <f t="shared" si="3"/>
        <v>Tikken Away (IRE)</v>
      </c>
      <c r="Q61" t="str">
        <f t="shared" si="4"/>
        <v>Tikken Away (IRE)</v>
      </c>
      <c r="R61" t="str">
        <f t="shared" si="5"/>
        <v>Pink Eyed Pedro</v>
      </c>
      <c r="S61" t="str">
        <f t="shared" si="6"/>
        <v>Micras</v>
      </c>
      <c r="V61">
        <f t="shared" si="7"/>
        <v>72</v>
      </c>
      <c r="W61">
        <f t="shared" si="8"/>
        <v>-22</v>
      </c>
      <c r="X61">
        <f>IF(ISNA(W61),"",W61)</f>
        <v>-22</v>
      </c>
      <c r="Y61">
        <f t="shared" si="10"/>
        <v>10</v>
      </c>
      <c r="Z61">
        <f t="shared" si="10"/>
        <v>9</v>
      </c>
      <c r="AA61">
        <f t="shared" si="10"/>
        <v>2</v>
      </c>
      <c r="AB61">
        <f t="shared" si="11"/>
        <v>15</v>
      </c>
      <c r="AC61">
        <f t="shared" si="12"/>
        <v>7</v>
      </c>
      <c r="AD61">
        <f t="shared" si="13"/>
        <v>6</v>
      </c>
      <c r="AE61">
        <f t="shared" si="14"/>
        <v>11</v>
      </c>
      <c r="AF61">
        <f t="shared" si="14"/>
        <v>12</v>
      </c>
    </row>
    <row r="62" spans="1:33" hidden="1" outlineLevel="1">
      <c r="A62" t="s">
        <v>116</v>
      </c>
      <c r="B62" t="str">
        <f>IF(OR(D2="5f ", D2="6f ", D2="7f ", D2="1m "), B57, IF(J2="2yo", B59, B53))</f>
        <v>Gaelic Flow</v>
      </c>
      <c r="J62">
        <v>11</v>
      </c>
      <c r="K62" t="str">
        <f t="shared" si="0"/>
        <v>Franz Klammer</v>
      </c>
      <c r="L62" t="str">
        <f t="shared" si="0"/>
        <v>Tikken Away (IRE)</v>
      </c>
      <c r="M62" t="str">
        <f t="shared" si="0"/>
        <v>Zillion (IRE)</v>
      </c>
      <c r="N62" t="str">
        <f t="shared" si="1"/>
        <v>Heluvagood</v>
      </c>
      <c r="O62" t="str">
        <f t="shared" si="2"/>
        <v>Heluvagood</v>
      </c>
      <c r="P62" t="str">
        <f t="shared" si="3"/>
        <v>Aquarian (IRE)</v>
      </c>
      <c r="Q62" t="str">
        <f t="shared" si="4"/>
        <v>Aquarian (IRE)</v>
      </c>
      <c r="R62" t="str">
        <f t="shared" si="5"/>
        <v>Out For Justice (IRE)</v>
      </c>
      <c r="S62" t="str">
        <f t="shared" si="6"/>
        <v>Grams And Ounces</v>
      </c>
      <c r="V62">
        <f t="shared" si="7"/>
        <v>61</v>
      </c>
      <c r="W62">
        <f t="shared" si="8"/>
        <v>-40</v>
      </c>
      <c r="X62">
        <f t="shared" ref="X62:X80" si="18">IF(ISNA(W62),"",W62)</f>
        <v>-40</v>
      </c>
      <c r="Y62">
        <f t="shared" si="10"/>
        <v>4</v>
      </c>
      <c r="Z62">
        <f t="shared" si="10"/>
        <v>7</v>
      </c>
      <c r="AA62">
        <f t="shared" si="10"/>
        <v>9</v>
      </c>
      <c r="AB62">
        <f t="shared" si="11"/>
        <v>11</v>
      </c>
      <c r="AC62">
        <f t="shared" si="12"/>
        <v>3</v>
      </c>
      <c r="AD62">
        <f t="shared" si="13"/>
        <v>10</v>
      </c>
      <c r="AE62">
        <f t="shared" si="14"/>
        <v>2</v>
      </c>
      <c r="AF62">
        <f t="shared" si="14"/>
        <v>15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Shanksforamillion</v>
      </c>
      <c r="C63" t="str">
        <f>IF(G68="Handicap", INDEX(B53:B55,(MATCH(LARGE(D53:D55,3),D53:D55,0))))</f>
        <v>Gaelic Flow</v>
      </c>
      <c r="D63" t="str">
        <f>IF(G68="Handicap", INDEX(B53:B55,(MATCH(LARGE(E53:E55,1),E53:E55,0))))</f>
        <v>Gaelic Flow</v>
      </c>
      <c r="G63" t="s">
        <v>68</v>
      </c>
      <c r="H63">
        <f>COUNTIF(A2:A30, "*")</f>
        <v>18</v>
      </c>
      <c r="J63">
        <v>12</v>
      </c>
      <c r="K63" t="str">
        <f t="shared" si="0"/>
        <v>Zillion (IRE)</v>
      </c>
      <c r="L63" t="str">
        <f t="shared" si="0"/>
        <v>Grams And Ounces</v>
      </c>
      <c r="M63" t="str">
        <f t="shared" si="0"/>
        <v>Field Exhibition (IRE)</v>
      </c>
      <c r="N63" t="str">
        <f t="shared" si="1"/>
        <v>Armorous</v>
      </c>
      <c r="O63" t="str">
        <f t="shared" si="2"/>
        <v>Tikken Away (IRE)</v>
      </c>
      <c r="P63" t="str">
        <f t="shared" si="3"/>
        <v>Micras</v>
      </c>
      <c r="Q63" t="str">
        <f t="shared" si="4"/>
        <v>Micras</v>
      </c>
      <c r="R63" t="str">
        <f t="shared" si="5"/>
        <v>Franz Klammer</v>
      </c>
      <c r="S63" t="str">
        <f t="shared" si="6"/>
        <v>Braw Angus</v>
      </c>
      <c r="V63">
        <f t="shared" si="7"/>
        <v>85</v>
      </c>
      <c r="W63">
        <f t="shared" si="8"/>
        <v>-15</v>
      </c>
      <c r="X63">
        <f t="shared" si="18"/>
        <v>-15</v>
      </c>
      <c r="Y63">
        <f t="shared" si="10"/>
        <v>9</v>
      </c>
      <c r="Z63">
        <f t="shared" si="10"/>
        <v>6</v>
      </c>
      <c r="AA63">
        <f t="shared" si="10"/>
        <v>10</v>
      </c>
      <c r="AB63">
        <f t="shared" si="11"/>
        <v>6</v>
      </c>
      <c r="AC63">
        <f t="shared" si="12"/>
        <v>15</v>
      </c>
      <c r="AD63">
        <f t="shared" si="13"/>
        <v>18</v>
      </c>
      <c r="AE63">
        <f t="shared" si="14"/>
        <v>10</v>
      </c>
      <c r="AF63">
        <f t="shared" si="14"/>
        <v>11</v>
      </c>
    </row>
    <row r="64" spans="1:33" hidden="1" outlineLevel="1">
      <c r="A64" t="s">
        <v>48</v>
      </c>
      <c r="B64" t="str">
        <f>INDEX(B53:B63,MODE(MATCH(B53:B63,B53:B63,0)))</f>
        <v>Gaelic Flow</v>
      </c>
      <c r="C64">
        <f>INDEX(AF$2:AF$20,MATCH(B64,A$2:A$20,0))</f>
        <v>4</v>
      </c>
      <c r="D64">
        <v>1</v>
      </c>
      <c r="E64">
        <f>SUMIF(B53:B61, B64, G53:G61)</f>
        <v>0.25520808411084694</v>
      </c>
      <c r="F64">
        <v>0</v>
      </c>
      <c r="G64" t="str">
        <f>K2</f>
        <v>myracing.com For Daily Tips Handicap Hurdle</v>
      </c>
      <c r="J64">
        <v>13</v>
      </c>
      <c r="K64" t="str">
        <f t="shared" si="0"/>
        <v>Thomas Crown (IRE)</v>
      </c>
      <c r="L64" t="str">
        <f t="shared" si="0"/>
        <v>Braw Angus</v>
      </c>
      <c r="M64" t="str">
        <f t="shared" si="0"/>
        <v>Tikken Away (IRE)</v>
      </c>
      <c r="N64" t="str">
        <f t="shared" si="1"/>
        <v>Braw Angus</v>
      </c>
      <c r="O64" t="str">
        <f t="shared" si="2"/>
        <v>Micras</v>
      </c>
      <c r="P64" t="str">
        <f t="shared" si="3"/>
        <v>Heluvagood</v>
      </c>
      <c r="Q64" t="str">
        <f t="shared" si="4"/>
        <v>Heluvagood</v>
      </c>
      <c r="R64" t="str">
        <f t="shared" si="5"/>
        <v>Armorous</v>
      </c>
      <c r="S64" t="str">
        <f t="shared" si="6"/>
        <v>Franz Klammer</v>
      </c>
      <c r="V64">
        <f t="shared" si="7"/>
        <v>62</v>
      </c>
      <c r="W64">
        <f t="shared" si="8"/>
        <v>-14</v>
      </c>
      <c r="X64">
        <f t="shared" si="18"/>
        <v>-14</v>
      </c>
      <c r="Y64">
        <f t="shared" si="10"/>
        <v>8</v>
      </c>
      <c r="Z64">
        <f t="shared" si="10"/>
        <v>3</v>
      </c>
      <c r="AA64">
        <f t="shared" si="10"/>
        <v>3</v>
      </c>
      <c r="AB64">
        <f t="shared" si="11"/>
        <v>13</v>
      </c>
      <c r="AC64">
        <f t="shared" si="12"/>
        <v>11</v>
      </c>
      <c r="AD64">
        <f t="shared" si="13"/>
        <v>1</v>
      </c>
      <c r="AE64">
        <f t="shared" si="14"/>
        <v>16</v>
      </c>
      <c r="AF64">
        <f t="shared" si="14"/>
        <v>7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2m3½f </v>
      </c>
      <c r="H65">
        <f>LARGE(G58:G60, 1)</f>
        <v>0.49553701913348475</v>
      </c>
      <c r="J65">
        <v>14</v>
      </c>
      <c r="K65" t="str">
        <f t="shared" si="0"/>
        <v>Scrupuleux (FR)</v>
      </c>
      <c r="L65" t="str">
        <f t="shared" si="0"/>
        <v>Thomas Crown (IRE)</v>
      </c>
      <c r="M65" t="str">
        <f t="shared" si="0"/>
        <v>Out For Justice (IRE)</v>
      </c>
      <c r="N65" t="str">
        <f t="shared" si="1"/>
        <v>Field Exhibition (IRE)</v>
      </c>
      <c r="O65" t="str">
        <f t="shared" si="2"/>
        <v>Thomas Crown (IRE)</v>
      </c>
      <c r="P65" t="str">
        <f t="shared" si="3"/>
        <v>Zillion (IRE)</v>
      </c>
      <c r="Q65" t="str">
        <f t="shared" si="4"/>
        <v>Zillion (IRE)</v>
      </c>
      <c r="R65" t="str">
        <f t="shared" si="5"/>
        <v>Field Exhibition (IRE)</v>
      </c>
      <c r="S65" t="str">
        <f t="shared" si="6"/>
        <v>Tikken Away (IRE)</v>
      </c>
      <c r="V65">
        <f t="shared" si="7"/>
        <v>49</v>
      </c>
      <c r="W65">
        <f t="shared" si="8"/>
        <v>-48</v>
      </c>
      <c r="X65">
        <f t="shared" si="18"/>
        <v>-48</v>
      </c>
      <c r="Y65">
        <f t="shared" si="10"/>
        <v>11</v>
      </c>
      <c r="Z65">
        <f t="shared" si="10"/>
        <v>8</v>
      </c>
      <c r="AA65">
        <f t="shared" si="10"/>
        <v>6</v>
      </c>
      <c r="AB65">
        <f t="shared" si="11"/>
        <v>1</v>
      </c>
      <c r="AC65">
        <f t="shared" si="12"/>
        <v>9</v>
      </c>
      <c r="AD65">
        <f t="shared" si="13"/>
        <v>7</v>
      </c>
      <c r="AE65">
        <f t="shared" si="14"/>
        <v>4</v>
      </c>
      <c r="AF65">
        <f t="shared" si="14"/>
        <v>3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3119</v>
      </c>
      <c r="H66">
        <f ca="1">LARGE(F53:F55, 1)</f>
        <v>0.25520808411084694</v>
      </c>
      <c r="J66">
        <v>15</v>
      </c>
      <c r="K66" t="str">
        <f t="shared" si="0"/>
        <v>Grams And Ounces</v>
      </c>
      <c r="L66" t="str">
        <f t="shared" si="0"/>
        <v>Veiled Secret (IRE)</v>
      </c>
      <c r="M66" t="str">
        <f t="shared" si="0"/>
        <v>Ivanhoe</v>
      </c>
      <c r="N66" t="str">
        <f t="shared" si="1"/>
        <v>Veiled Secret (IRE)</v>
      </c>
      <c r="O66" t="str">
        <f t="shared" si="2"/>
        <v>Ivanhoe</v>
      </c>
      <c r="P66" t="str">
        <f t="shared" si="3"/>
        <v>Pink Eyed Pedro</v>
      </c>
      <c r="Q66" t="str">
        <f t="shared" si="4"/>
        <v>Pink Eyed Pedro</v>
      </c>
      <c r="R66" t="str">
        <f t="shared" si="5"/>
        <v>Veiled Secret (IRE)</v>
      </c>
      <c r="S66" t="str">
        <f t="shared" si="6"/>
        <v>Veiled Secret (IRE)</v>
      </c>
      <c r="V66">
        <f t="shared" si="7"/>
        <v>72</v>
      </c>
      <c r="W66">
        <f t="shared" si="8"/>
        <v>-30</v>
      </c>
      <c r="X66">
        <f t="shared" si="18"/>
        <v>-30</v>
      </c>
      <c r="Y66">
        <f t="shared" si="10"/>
        <v>3</v>
      </c>
      <c r="Z66">
        <f t="shared" si="10"/>
        <v>4</v>
      </c>
      <c r="AA66">
        <f t="shared" si="10"/>
        <v>17</v>
      </c>
      <c r="AB66">
        <f t="shared" si="11"/>
        <v>4</v>
      </c>
      <c r="AC66">
        <f t="shared" si="12"/>
        <v>12</v>
      </c>
      <c r="AD66">
        <f t="shared" si="13"/>
        <v>11</v>
      </c>
      <c r="AE66">
        <f t="shared" si="14"/>
        <v>17</v>
      </c>
      <c r="AF66">
        <f t="shared" si="14"/>
        <v>4</v>
      </c>
    </row>
    <row r="67" spans="1:32" hidden="1" outlineLevel="1">
      <c r="A67" t="s">
        <v>67</v>
      </c>
      <c r="B67" t="str">
        <f ca="1">H67</f>
        <v>Gaelic Flow</v>
      </c>
      <c r="F67">
        <f>IF(H63&lt;11, F66+1, F66)</f>
        <v>0</v>
      </c>
      <c r="G67" t="str">
        <f>G2</f>
        <v>Good</v>
      </c>
      <c r="H67" t="str">
        <f ca="1">INDEX(B53:B55,MATCH(H66,F53:F55,0))</f>
        <v>Gaelic Flow</v>
      </c>
      <c r="J67">
        <v>16</v>
      </c>
      <c r="K67" t="str">
        <f t="shared" si="0"/>
        <v>Veiled Secret (IRE)</v>
      </c>
      <c r="L67" t="str">
        <f t="shared" si="0"/>
        <v>Franz Klammer</v>
      </c>
      <c r="M67" t="str">
        <f t="shared" si="0"/>
        <v>Franz Klammer</v>
      </c>
      <c r="N67" t="str">
        <f t="shared" si="1"/>
        <v>Veiled Secret (IRE)</v>
      </c>
      <c r="O67" t="str">
        <f t="shared" si="2"/>
        <v>Armorous</v>
      </c>
      <c r="P67" t="str">
        <f t="shared" si="3"/>
        <v>Grams And Ounces</v>
      </c>
      <c r="Q67" t="str">
        <f t="shared" si="4"/>
        <v>Grams And Ounces</v>
      </c>
      <c r="R67" t="str">
        <f t="shared" si="5"/>
        <v>Tikken Away (IRE)</v>
      </c>
      <c r="S67" t="str">
        <f t="shared" si="6"/>
        <v>Thomas Crown (IRE)</v>
      </c>
      <c r="V67">
        <f t="shared" si="7"/>
        <v>55</v>
      </c>
      <c r="W67">
        <f t="shared" si="8"/>
        <v>-30</v>
      </c>
      <c r="X67">
        <f t="shared" si="18"/>
        <v>-30</v>
      </c>
      <c r="Y67">
        <f t="shared" si="10"/>
        <v>6</v>
      </c>
      <c r="Z67">
        <f t="shared" si="10"/>
        <v>5</v>
      </c>
      <c r="AA67">
        <f t="shared" si="10"/>
        <v>11</v>
      </c>
      <c r="AB67">
        <f t="shared" si="11"/>
        <v>4</v>
      </c>
      <c r="AC67">
        <f t="shared" si="12"/>
        <v>10</v>
      </c>
      <c r="AD67">
        <f t="shared" si="13"/>
        <v>5</v>
      </c>
      <c r="AE67">
        <f t="shared" si="14"/>
        <v>13</v>
      </c>
      <c r="AF67">
        <f t="shared" si="14"/>
        <v>1</v>
      </c>
    </row>
    <row r="68" spans="1:32" hidden="1" outlineLevel="1">
      <c r="A68" t="str">
        <f ca="1">INDEX(B62:B67,MODE(MATCH(B62:B67,B62:B67,0)))</f>
        <v>Gaelic Flow</v>
      </c>
      <c r="B68" t="str">
        <f ca="1">IF(ISNA(A68), B56, A68)</f>
        <v>Gaelic Flow</v>
      </c>
      <c r="C68">
        <f ca="1">INDEX(AF$2:AF$20,MATCH(B68,A$2:A$20,0))</f>
        <v>4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-2</v>
      </c>
      <c r="J68">
        <v>17</v>
      </c>
      <c r="K68" t="str">
        <f t="shared" si="0"/>
        <v>Armorous</v>
      </c>
      <c r="L68" t="str">
        <f t="shared" si="0"/>
        <v>Ivanhoe</v>
      </c>
      <c r="M68" t="str">
        <f t="shared" si="0"/>
        <v>Micras</v>
      </c>
      <c r="N68" t="str">
        <f t="shared" si="1"/>
        <v>Scrupuleux (FR)</v>
      </c>
      <c r="O68" t="str">
        <f t="shared" si="2"/>
        <v>Pink Eyed Pedro</v>
      </c>
      <c r="P68" t="str">
        <f t="shared" si="3"/>
        <v>Ivanhoe</v>
      </c>
      <c r="Q68" t="str">
        <f t="shared" si="4"/>
        <v>Ivanhoe</v>
      </c>
      <c r="R68" t="str">
        <f t="shared" si="5"/>
        <v>Aquarian (IRE)</v>
      </c>
      <c r="S68" t="str">
        <f t="shared" si="6"/>
        <v>Ivanhoe</v>
      </c>
      <c r="V68">
        <f t="shared" si="7"/>
        <v>41</v>
      </c>
      <c r="W68">
        <f t="shared" si="8"/>
        <v>-54</v>
      </c>
      <c r="X68">
        <f t="shared" si="18"/>
        <v>-54</v>
      </c>
      <c r="Y68">
        <f t="shared" si="10"/>
        <v>1</v>
      </c>
      <c r="Z68">
        <f t="shared" si="10"/>
        <v>2</v>
      </c>
      <c r="AA68">
        <f t="shared" si="10"/>
        <v>4</v>
      </c>
      <c r="AB68">
        <f t="shared" si="11"/>
        <v>10</v>
      </c>
      <c r="AC68">
        <f t="shared" si="12"/>
        <v>2</v>
      </c>
      <c r="AD68">
        <f t="shared" si="13"/>
        <v>4</v>
      </c>
      <c r="AE68">
        <f t="shared" si="14"/>
        <v>1</v>
      </c>
      <c r="AF68">
        <f t="shared" si="14"/>
        <v>17</v>
      </c>
    </row>
    <row r="69" spans="1:32" hidden="1" outlineLevel="1">
      <c r="A69" t="s">
        <v>51</v>
      </c>
      <c r="B69" t="str">
        <f ca="1">IF(OR(ISNA(B68), B68="no selection"), B64, B68)</f>
        <v>Gaelic Flow</v>
      </c>
      <c r="C69">
        <f ca="1">INDEX(AF$2:AF$20,MATCH(B69,A$2:A$20,0))</f>
        <v>4</v>
      </c>
      <c r="D69">
        <v>1</v>
      </c>
      <c r="F69">
        <f ca="1">IF(E70&gt;1, F68+1, F68)</f>
        <v>0</v>
      </c>
      <c r="G69">
        <f ca="1">IF(G66&lt;5000, F70-1, F70)</f>
        <v>-1</v>
      </c>
      <c r="J69">
        <v>18</v>
      </c>
      <c r="K69" t="str">
        <f t="shared" si="0"/>
        <v>Ivanhoe</v>
      </c>
      <c r="L69" t="str">
        <f t="shared" si="0"/>
        <v>Armorous</v>
      </c>
      <c r="M69" t="str">
        <f t="shared" si="0"/>
        <v>Armorous</v>
      </c>
      <c r="N69" t="str">
        <f t="shared" si="1"/>
        <v>Tikken Away (IRE)</v>
      </c>
      <c r="O69" t="str">
        <f t="shared" si="2"/>
        <v>Franz Klammer</v>
      </c>
      <c r="P69" t="str">
        <f t="shared" si="3"/>
        <v>Scrupuleux (FR)</v>
      </c>
      <c r="Q69" t="str">
        <f t="shared" si="4"/>
        <v>Scrupuleux (FR)</v>
      </c>
      <c r="R69" t="str">
        <f t="shared" si="5"/>
        <v>Thomas Crown (IRE)</v>
      </c>
      <c r="S69" t="str">
        <f t="shared" si="6"/>
        <v>Armorous</v>
      </c>
      <c r="V69">
        <f t="shared" si="7"/>
        <v>40</v>
      </c>
      <c r="W69">
        <f t="shared" si="8"/>
        <v>-34</v>
      </c>
      <c r="X69">
        <f t="shared" si="18"/>
        <v>-34</v>
      </c>
      <c r="Y69">
        <f t="shared" si="10"/>
        <v>2</v>
      </c>
      <c r="Z69">
        <f t="shared" si="10"/>
        <v>1</v>
      </c>
      <c r="AA69">
        <f t="shared" si="10"/>
        <v>1</v>
      </c>
      <c r="AB69">
        <f t="shared" si="11"/>
        <v>7</v>
      </c>
      <c r="AC69">
        <f t="shared" si="12"/>
        <v>14</v>
      </c>
      <c r="AD69">
        <f t="shared" si="13"/>
        <v>3</v>
      </c>
      <c r="AE69">
        <f t="shared" si="14"/>
        <v>6</v>
      </c>
      <c r="AF69">
        <f t="shared" si="14"/>
        <v>6</v>
      </c>
    </row>
    <row r="70" spans="1:32" hidden="1" outlineLevel="1">
      <c r="A70" t="s">
        <v>62</v>
      </c>
      <c r="B70" t="str">
        <f ca="1">IF(B69=FALSE, B53, B69)</f>
        <v>Gaelic Flow</v>
      </c>
      <c r="C70">
        <f ca="1">INDEX(AF$2:AF$20,MATCH(B70,A$2:A$20,0))</f>
        <v>4</v>
      </c>
      <c r="D70">
        <v>1</v>
      </c>
      <c r="E70">
        <f ca="1">SUMIF(B53:B61, B70, G53:G61)</f>
        <v>0.25520808411084694</v>
      </c>
      <c r="F70">
        <f ca="1">IF(E70&gt;1.5, F69+1, F69)</f>
        <v>0</v>
      </c>
      <c r="G70">
        <f ca="1">IF(H63&gt;15, G69-1, G69)</f>
        <v>-2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>
        <f t="shared" si="13"/>
        <v>1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>
        <f t="shared" si="13"/>
        <v>1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Gaelic Flow</v>
      </c>
      <c r="C72">
        <f>C53</f>
        <v>230.90280000000001</v>
      </c>
      <c r="D72">
        <f>(1/C72)*(C72-C73)</f>
        <v>3.2462144244244866E-2</v>
      </c>
      <c r="E72">
        <f>H53</f>
        <v>4</v>
      </c>
      <c r="F72">
        <f>(E72*10)-10</f>
        <v>30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>
        <f t="shared" si="13"/>
        <v>1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Shanksforamillion</v>
      </c>
      <c r="C73">
        <f t="shared" si="19"/>
        <v>223.40719999999999</v>
      </c>
      <c r="D73">
        <f>(1/C73)*(C73-C74)</f>
        <v>7.7417379565206404E-2</v>
      </c>
      <c r="E73">
        <f t="shared" ref="E73:E74" si="20">H54</f>
        <v>16</v>
      </c>
      <c r="F73">
        <f>(E73*10)-10</f>
        <v>150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>
        <f t="shared" si="13"/>
        <v>1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Zillion (IRE)</v>
      </c>
      <c r="C74">
        <f t="shared" si="19"/>
        <v>206.11160000000001</v>
      </c>
      <c r="E74">
        <f t="shared" si="20"/>
        <v>7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>
        <f t="shared" si="13"/>
        <v>1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>
        <f t="shared" si="13"/>
        <v>1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>
        <f t="shared" si="13"/>
        <v>1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4</v>
      </c>
      <c r="C77">
        <f>SMALL(AF2:AF50, 1)</f>
        <v>4</v>
      </c>
      <c r="D77" t="str">
        <f>IF(G77&lt;=3, "YES", "NO")</f>
        <v>NO</v>
      </c>
      <c r="E77">
        <f>IF(C77=0,SMALL(AF2:AF49,2), C77)</f>
        <v>4</v>
      </c>
      <c r="F77">
        <f>IF(E77=0, SMALL(AF2:AF49, 3), E77)</f>
        <v>4</v>
      </c>
      <c r="G77">
        <f>IF(F77=0, SMALL(AF2:AF49, 4), F77)</f>
        <v>4</v>
      </c>
      <c r="H77" t="str">
        <f>INDEX(A2:A50, MATCH(G77, AF2:AF50, 0))</f>
        <v>Gaelic Flow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>
        <f t="shared" si="13"/>
        <v>1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230.90280000000001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>
        <f t="shared" si="13"/>
        <v>1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230.90280000000001</v>
      </c>
      <c r="C79">
        <f>C78/B79</f>
        <v>4.3308266508678108E-5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Gaelic Flow is highly rated.</v>
      </c>
      <c r="H79" t="str">
        <f>INDEX(A2:A50, MATCH(B79, AE2:AE50, 0))</f>
        <v>Gaelic Flow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>
        <f t="shared" si="13"/>
        <v>1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16.965699999999998</v>
      </c>
      <c r="C80">
        <f>(B81-B80)+0.01</f>
        <v>6.455700000000002</v>
      </c>
      <c r="D80" t="str">
        <f>D2</f>
        <v xml:space="preserve">2m3½f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>
        <f t="shared" si="13"/>
        <v>1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23.4114</v>
      </c>
      <c r="C81">
        <f>C80/B81</f>
        <v>0.27575027550680448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Armorous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Chepstow</v>
      </c>
    </row>
    <row r="82" spans="1:19" hidden="1" outlineLevel="1">
      <c r="A82" t="s">
        <v>110</v>
      </c>
      <c r="B82">
        <f>INDEX(M2:M49, MATCH(H77, A2:A49, 0))</f>
        <v>90.593999999999994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90.593999999999994</v>
      </c>
      <c r="C83">
        <f>C82/B83</f>
        <v>1.1038258604322583E-4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Gaelic Flowis the form horse.</v>
      </c>
      <c r="H83" t="str">
        <f>INDEX(A2:A50,MATCH(B83,INDEX(M2:M50,0)))</f>
        <v>Armorous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0.99529999999999996</v>
      </c>
      <c r="C84">
        <f>(B85-B84)+0.01</f>
        <v>1.7551000000000003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2.7404000000000002</v>
      </c>
      <c r="C85">
        <f>C84/B85</f>
        <v>0.64045394832871116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Scrupuleux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19.014099999999999</v>
      </c>
      <c r="C86">
        <f>(B87-B86)+0.01</f>
        <v>3.2123000000000008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22.2164</v>
      </c>
      <c r="C87">
        <f>C86/B87</f>
        <v>0.14459138294233093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Shanksforamillion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3.7884000000000002</v>
      </c>
      <c r="C88">
        <f>B89-B88</f>
        <v>0</v>
      </c>
      <c r="H88" t="str">
        <f>INDEX(X2:X50, MATCH(B88, Y2:Y50, 0))</f>
        <v>Frost, Miss B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3.7884000000000002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Frost, Miss B. </v>
      </c>
      <c r="H89" t="str">
        <f>INDEX(X2:X50, MATCH(B89, Y2:Y50, 0))</f>
        <v>Frost, Miss B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51.8476</v>
      </c>
      <c r="C90">
        <f>(B91-B90)+0.01</f>
        <v>21.922400000000007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73.760000000000005</v>
      </c>
      <c r="C91">
        <f>(C90+0.01)/(B91+0.01)</f>
        <v>0.29730784871899152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Zillion (IRE) outperformed Gaelic Flow significantly.</v>
      </c>
      <c r="H91" t="str">
        <f>INDEX(A2:A50, MATCH(B91, N2:N50, 0))</f>
        <v>Zillion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27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0.1111</v>
      </c>
    </row>
    <row r="96" spans="1:19" hidden="1" outlineLevel="1">
      <c r="A96" t="s">
        <v>70</v>
      </c>
      <c r="B96">
        <f>INDEX(Sheet1!H:H, MATCH($A$51, Sheet1!$A:$A,0))</f>
        <v>0.22220000000000001</v>
      </c>
      <c r="C96" t="b">
        <f>IF(AND($B$94&gt;15,B96&gt;0.25),B55)</f>
        <v>0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3.6999999999999998E-2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0.1852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0.14810000000000001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0.1852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0.1852</v>
      </c>
      <c r="C101" t="b">
        <f>IF(AND($B$94&gt;15,B101&gt;0.25),B60)</f>
        <v>0</v>
      </c>
      <c r="D101">
        <f t="shared" si="22"/>
        <v>3</v>
      </c>
      <c r="E101">
        <f t="shared" si="23"/>
        <v>4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L4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EZ1048576"/>
    </sheetView>
  </sheetViews>
  <sheetFormatPr defaultColWidth="8.85546875" defaultRowHeight="15"/>
  <cols>
    <col min="1" max="1" width="26.28515625" bestFit="1" customWidth="1"/>
    <col min="2" max="2" width="8.140625" bestFit="1" customWidth="1"/>
    <col min="3" max="3" width="15.5703125" bestFit="1" customWidth="1"/>
    <col min="4" max="4" width="8.42578125" bestFit="1" customWidth="1"/>
    <col min="5" max="5" width="6.85546875" bestFit="1" customWidth="1"/>
    <col min="6" max="6" width="14.140625" bestFit="1" customWidth="1"/>
    <col min="7" max="7" width="12.28515625" bestFit="1" customWidth="1"/>
    <col min="8" max="8" width="13.42578125" bestFit="1" customWidth="1"/>
    <col min="9" max="9" width="13.42578125" style="3" bestFit="1" customWidth="1"/>
    <col min="10" max="10" width="15" bestFit="1" customWidth="1"/>
    <col min="11" max="11" width="72.5703125" bestFit="1" customWidth="1"/>
    <col min="12" max="12" width="10.140625" bestFit="1" customWidth="1"/>
    <col min="13" max="14" width="9" bestFit="1" customWidth="1"/>
    <col min="15" max="16" width="8" bestFit="1" customWidth="1"/>
    <col min="17" max="17" width="7" bestFit="1" customWidth="1"/>
    <col min="18" max="18" width="8" bestFit="1" customWidth="1"/>
    <col min="19" max="22" width="7" bestFit="1" customWidth="1"/>
    <col min="23" max="23" width="8" bestFit="1" customWidth="1"/>
    <col min="24" max="24" width="20.140625" bestFit="1" customWidth="1"/>
    <col min="25" max="25" width="11.85546875" bestFit="1" customWidth="1"/>
    <col min="26" max="26" width="24.7109375" bestFit="1" customWidth="1"/>
    <col min="27" max="27" width="12.140625" bestFit="1" customWidth="1"/>
    <col min="28" max="28" width="24.5703125" bestFit="1" customWidth="1"/>
    <col min="29" max="29" width="12.7109375" bestFit="1" customWidth="1"/>
    <col min="30" max="30" width="8" bestFit="1" customWidth="1"/>
    <col min="31" max="31" width="9" bestFit="1" customWidth="1"/>
    <col min="32" max="32" width="15.28515625" bestFit="1" customWidth="1"/>
    <col min="33" max="33" width="6.7109375" bestFit="1" customWidth="1"/>
  </cols>
  <sheetData>
    <row r="1" spans="1:38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t="s">
        <v>68</v>
      </c>
      <c r="AI1" t="s">
        <v>227</v>
      </c>
      <c r="AJ1" t="s">
        <v>228</v>
      </c>
    </row>
    <row r="2" spans="1:38">
      <c r="A2" t="s">
        <v>340</v>
      </c>
      <c r="B2" s="1">
        <v>0.54513888888888895</v>
      </c>
      <c r="C2" t="s">
        <v>162</v>
      </c>
      <c r="D2" t="s">
        <v>334</v>
      </c>
      <c r="E2" t="s">
        <v>335</v>
      </c>
      <c r="F2">
        <v>3769</v>
      </c>
      <c r="G2" t="s">
        <v>336</v>
      </c>
      <c r="H2" t="s">
        <v>337</v>
      </c>
      <c r="I2" t="s">
        <v>233</v>
      </c>
      <c r="J2" t="s">
        <v>338</v>
      </c>
      <c r="K2" t="s">
        <v>339</v>
      </c>
      <c r="L2">
        <v>5</v>
      </c>
      <c r="M2">
        <v>96.119100000000003</v>
      </c>
      <c r="N2">
        <v>58.213000000000001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22.347100000000001</v>
      </c>
      <c r="X2" t="s">
        <v>341</v>
      </c>
      <c r="Y2">
        <v>5.7462999999999997</v>
      </c>
      <c r="Z2" t="s">
        <v>342</v>
      </c>
      <c r="AA2">
        <v>2.5091000000000001</v>
      </c>
      <c r="AB2" t="s">
        <v>343</v>
      </c>
      <c r="AC2">
        <v>1.4854000000000001</v>
      </c>
      <c r="AD2">
        <v>70</v>
      </c>
      <c r="AE2" s="23">
        <v>324.05860000000001</v>
      </c>
      <c r="AF2">
        <v>3.33</v>
      </c>
      <c r="AG2">
        <v>0</v>
      </c>
      <c r="AH2">
        <v>11</v>
      </c>
      <c r="AI2">
        <v>24</v>
      </c>
      <c r="AJ2" t="s">
        <v>240</v>
      </c>
      <c r="AL2" t="e">
        <f t="shared" ref="AL2:AL65" si="0">IF(AND(#REF!&lt;&gt;#REF!,#REF!&lt;&gt;#REF!),"Bold","")</f>
        <v>#REF!</v>
      </c>
    </row>
    <row r="3" spans="1:38">
      <c r="A3" t="s">
        <v>959</v>
      </c>
      <c r="B3" s="1">
        <v>0.6875</v>
      </c>
      <c r="C3" t="s">
        <v>177</v>
      </c>
      <c r="D3" t="s">
        <v>390</v>
      </c>
      <c r="E3" t="s">
        <v>230</v>
      </c>
      <c r="F3">
        <v>2274</v>
      </c>
      <c r="G3" t="s">
        <v>336</v>
      </c>
      <c r="H3" t="s">
        <v>337</v>
      </c>
      <c r="I3" t="s">
        <v>233</v>
      </c>
      <c r="J3" t="s">
        <v>930</v>
      </c>
      <c r="K3" t="s">
        <v>958</v>
      </c>
      <c r="L3">
        <v>4</v>
      </c>
      <c r="M3">
        <v>69.412999999999997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960</v>
      </c>
      <c r="Y3">
        <v>0.71179999999999999</v>
      </c>
      <c r="Z3" t="s">
        <v>351</v>
      </c>
      <c r="AA3">
        <v>3.528</v>
      </c>
      <c r="AB3" t="s">
        <v>360</v>
      </c>
      <c r="AC3">
        <v>1.8165</v>
      </c>
      <c r="AD3">
        <v>65.400000000000006</v>
      </c>
      <c r="AE3" s="23">
        <v>246.44649999999999</v>
      </c>
      <c r="AF3">
        <v>3</v>
      </c>
      <c r="AG3">
        <v>0</v>
      </c>
      <c r="AH3">
        <v>11</v>
      </c>
      <c r="AI3">
        <v>21</v>
      </c>
      <c r="AJ3" t="s">
        <v>240</v>
      </c>
      <c r="AL3" t="e">
        <f t="shared" ref="AL3:AL66" si="1">IF(AND(#REF!&lt;&gt;#REF!,#REF!&lt;&gt;#REF!),"Bold","")</f>
        <v>#REF!</v>
      </c>
    </row>
    <row r="4" spans="1:38">
      <c r="A4" t="s">
        <v>1187</v>
      </c>
      <c r="B4" s="1">
        <v>0.84375</v>
      </c>
      <c r="C4" t="s">
        <v>214</v>
      </c>
      <c r="D4" t="s">
        <v>1164</v>
      </c>
      <c r="E4" t="s">
        <v>230</v>
      </c>
      <c r="F4">
        <v>3752</v>
      </c>
      <c r="G4" t="s">
        <v>979</v>
      </c>
      <c r="H4" t="s">
        <v>980</v>
      </c>
      <c r="I4" t="s">
        <v>233</v>
      </c>
      <c r="J4" t="s">
        <v>278</v>
      </c>
      <c r="K4" t="s">
        <v>1186</v>
      </c>
      <c r="L4">
        <v>3</v>
      </c>
      <c r="M4">
        <v>93.575000000000003</v>
      </c>
      <c r="N4">
        <v>37.454900000000002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20.512899999999998</v>
      </c>
      <c r="X4" t="s">
        <v>1010</v>
      </c>
      <c r="Y4">
        <v>2.3643999999999998</v>
      </c>
      <c r="Z4" t="s">
        <v>1011</v>
      </c>
      <c r="AA4">
        <v>1.669</v>
      </c>
      <c r="AB4" t="s">
        <v>1188</v>
      </c>
      <c r="AC4">
        <v>2.1627999999999998</v>
      </c>
      <c r="AD4">
        <v>60.6</v>
      </c>
      <c r="AE4">
        <v>274.56659999999999</v>
      </c>
      <c r="AF4">
        <v>4</v>
      </c>
      <c r="AG4">
        <v>0</v>
      </c>
      <c r="AH4">
        <v>11</v>
      </c>
      <c r="AI4">
        <v>24</v>
      </c>
      <c r="AJ4" t="s">
        <v>240</v>
      </c>
      <c r="AL4" t="e">
        <f t="shared" ref="AL4:AL67" si="2">IF(AND(#REF!&lt;&gt;#REF!,#REF!&lt;&gt;#REF!),"Bold","")</f>
        <v>#REF!</v>
      </c>
    </row>
    <row r="5" spans="1:38">
      <c r="A5" t="s">
        <v>1025</v>
      </c>
      <c r="B5" s="1">
        <v>0.71875</v>
      </c>
      <c r="C5" t="s">
        <v>214</v>
      </c>
      <c r="D5" t="s">
        <v>1023</v>
      </c>
      <c r="E5" t="s">
        <v>335</v>
      </c>
      <c r="F5">
        <v>5531</v>
      </c>
      <c r="G5" t="s">
        <v>979</v>
      </c>
      <c r="H5" t="s">
        <v>980</v>
      </c>
      <c r="I5" t="s">
        <v>5</v>
      </c>
      <c r="J5" t="s">
        <v>278</v>
      </c>
      <c r="K5" t="s">
        <v>1024</v>
      </c>
      <c r="L5">
        <v>3</v>
      </c>
      <c r="M5">
        <v>96.1</v>
      </c>
      <c r="N5">
        <v>55.113799999999998</v>
      </c>
      <c r="O5">
        <v>29.544</v>
      </c>
      <c r="P5">
        <v>5.4625000000000004</v>
      </c>
      <c r="Q5">
        <v>3.6669999999999998</v>
      </c>
      <c r="R5">
        <v>2.9929999999999999</v>
      </c>
      <c r="S5">
        <v>2.9127000000000001</v>
      </c>
      <c r="T5">
        <v>0</v>
      </c>
      <c r="U5">
        <v>0</v>
      </c>
      <c r="V5">
        <v>0</v>
      </c>
      <c r="W5">
        <v>18.572099999999999</v>
      </c>
      <c r="X5" t="s">
        <v>1026</v>
      </c>
      <c r="Y5">
        <v>1.1856</v>
      </c>
      <c r="Z5" t="s">
        <v>1027</v>
      </c>
      <c r="AA5">
        <v>0.99660000000000004</v>
      </c>
      <c r="AB5" t="s">
        <v>1028</v>
      </c>
      <c r="AC5">
        <v>2.8738999999999999</v>
      </c>
      <c r="AD5">
        <v>42.012099999999997</v>
      </c>
      <c r="AE5">
        <v>266.54919999999998</v>
      </c>
      <c r="AF5">
        <v>2.5</v>
      </c>
      <c r="AG5">
        <v>70</v>
      </c>
      <c r="AH5">
        <v>11</v>
      </c>
      <c r="AI5">
        <v>31</v>
      </c>
      <c r="AJ5" t="s">
        <v>240</v>
      </c>
      <c r="AL5" t="e">
        <f t="shared" ref="AL5:AL68" si="3">IF(AND(#REF!&lt;&gt;#REF!,#REF!&lt;&gt;#REF!),"Bold","")</f>
        <v>#REF!</v>
      </c>
    </row>
    <row r="6" spans="1:38">
      <c r="A6" t="s">
        <v>821</v>
      </c>
      <c r="B6" s="1">
        <v>0.65625</v>
      </c>
      <c r="C6" t="s">
        <v>162</v>
      </c>
      <c r="D6" t="s">
        <v>587</v>
      </c>
      <c r="E6" t="s">
        <v>335</v>
      </c>
      <c r="F6">
        <v>4094</v>
      </c>
      <c r="G6" t="s">
        <v>336</v>
      </c>
      <c r="H6" t="s">
        <v>337</v>
      </c>
      <c r="I6" t="s">
        <v>5</v>
      </c>
      <c r="J6" t="s">
        <v>278</v>
      </c>
      <c r="K6" t="s">
        <v>814</v>
      </c>
      <c r="L6">
        <v>8</v>
      </c>
      <c r="M6">
        <v>57.296999999999997</v>
      </c>
      <c r="N6">
        <v>54.024000000000001</v>
      </c>
      <c r="O6">
        <v>18.504899999999999</v>
      </c>
      <c r="P6">
        <v>14.362500000000001</v>
      </c>
      <c r="Q6">
        <v>6.9131999999999998</v>
      </c>
      <c r="R6">
        <v>5.5824999999999996</v>
      </c>
      <c r="S6">
        <v>4.4893999999999998</v>
      </c>
      <c r="T6">
        <v>1.9298999999999999</v>
      </c>
      <c r="U6">
        <v>1.7477</v>
      </c>
      <c r="V6">
        <v>1.5122</v>
      </c>
      <c r="W6">
        <v>14.007099999999999</v>
      </c>
      <c r="X6" t="s">
        <v>822</v>
      </c>
      <c r="Y6">
        <v>0.12759999999999999</v>
      </c>
      <c r="Z6" t="s">
        <v>703</v>
      </c>
      <c r="AA6">
        <v>0</v>
      </c>
      <c r="AB6" t="s">
        <v>823</v>
      </c>
      <c r="AC6">
        <v>2.2265000000000001</v>
      </c>
      <c r="AD6">
        <v>41.011200000000002</v>
      </c>
      <c r="AE6">
        <v>223.73580000000001</v>
      </c>
      <c r="AF6">
        <v>25</v>
      </c>
      <c r="AG6">
        <v>111</v>
      </c>
      <c r="AH6">
        <v>11</v>
      </c>
      <c r="AI6">
        <v>21</v>
      </c>
      <c r="AJ6" t="s">
        <v>240</v>
      </c>
      <c r="AL6" t="e">
        <f t="shared" ref="AL6:AL69" si="4">IF(AND(#REF!&lt;&gt;#REF!,#REF!&lt;&gt;#REF!),"Bold","")</f>
        <v>#REF!</v>
      </c>
    </row>
    <row r="7" spans="1:38">
      <c r="A7" t="s">
        <v>674</v>
      </c>
      <c r="B7" s="1">
        <v>0.61111111111111105</v>
      </c>
      <c r="C7" t="s">
        <v>162</v>
      </c>
      <c r="D7" t="s">
        <v>672</v>
      </c>
      <c r="E7" t="s">
        <v>335</v>
      </c>
      <c r="F7">
        <v>4094</v>
      </c>
      <c r="G7" t="s">
        <v>336</v>
      </c>
      <c r="H7" t="s">
        <v>337</v>
      </c>
      <c r="I7" t="s">
        <v>5</v>
      </c>
      <c r="J7" t="s">
        <v>338</v>
      </c>
      <c r="K7" t="s">
        <v>673</v>
      </c>
      <c r="L7">
        <v>7</v>
      </c>
      <c r="M7">
        <v>38.505200000000002</v>
      </c>
      <c r="N7">
        <v>77.232100000000003</v>
      </c>
      <c r="O7">
        <v>35.369300000000003</v>
      </c>
      <c r="P7">
        <v>10.623699999999999</v>
      </c>
      <c r="Q7">
        <v>8.1138999999999992</v>
      </c>
      <c r="R7">
        <v>4.258</v>
      </c>
      <c r="S7">
        <v>2.5632000000000001</v>
      </c>
      <c r="T7">
        <v>1.8575999999999999</v>
      </c>
      <c r="U7">
        <v>1.8997999999999999</v>
      </c>
      <c r="V7">
        <v>1.0505</v>
      </c>
      <c r="W7">
        <v>19.602900000000002</v>
      </c>
      <c r="X7" t="s">
        <v>675</v>
      </c>
      <c r="Y7">
        <v>2.5706000000000002</v>
      </c>
      <c r="Z7" t="s">
        <v>359</v>
      </c>
      <c r="AA7">
        <v>1.3481000000000001</v>
      </c>
      <c r="AB7" t="s">
        <v>676</v>
      </c>
      <c r="AC7">
        <v>2.6025999999999998</v>
      </c>
      <c r="AD7">
        <v>40.341000000000001</v>
      </c>
      <c r="AE7" s="23">
        <v>247.9383</v>
      </c>
      <c r="AF7">
        <v>7</v>
      </c>
      <c r="AG7">
        <v>98</v>
      </c>
      <c r="AH7">
        <v>11</v>
      </c>
      <c r="AI7">
        <v>36</v>
      </c>
      <c r="AJ7" t="s">
        <v>240</v>
      </c>
      <c r="AL7" t="e">
        <f t="shared" ref="AL7:AL70" si="5">IF(AND(#REF!&lt;&gt;#REF!,#REF!&lt;&gt;#REF!),"Bold","")</f>
        <v>#REF!</v>
      </c>
    </row>
    <row r="8" spans="1:38">
      <c r="A8" t="s">
        <v>450</v>
      </c>
      <c r="B8" s="1">
        <v>0.55902777777777779</v>
      </c>
      <c r="C8" t="s">
        <v>156</v>
      </c>
      <c r="D8" t="s">
        <v>448</v>
      </c>
      <c r="E8" t="s">
        <v>335</v>
      </c>
      <c r="F8">
        <v>6728</v>
      </c>
      <c r="G8" t="s">
        <v>231</v>
      </c>
      <c r="H8" t="s">
        <v>232</v>
      </c>
      <c r="I8" t="s">
        <v>5</v>
      </c>
      <c r="J8" t="s">
        <v>278</v>
      </c>
      <c r="K8" t="s">
        <v>449</v>
      </c>
      <c r="L8">
        <v>8</v>
      </c>
      <c r="M8">
        <v>123.849</v>
      </c>
      <c r="N8">
        <v>52.788499999999999</v>
      </c>
      <c r="O8">
        <v>33.8688</v>
      </c>
      <c r="P8">
        <v>11.308</v>
      </c>
      <c r="Q8">
        <v>7.1567999999999996</v>
      </c>
      <c r="R8">
        <v>4.6242999999999999</v>
      </c>
      <c r="S8">
        <v>4.4332000000000003</v>
      </c>
      <c r="T8">
        <v>3.5196000000000001</v>
      </c>
      <c r="U8">
        <v>1.498</v>
      </c>
      <c r="V8">
        <v>2.2637999999999998</v>
      </c>
      <c r="W8">
        <v>22.3536</v>
      </c>
      <c r="X8" t="s">
        <v>451</v>
      </c>
      <c r="Y8">
        <v>2.2418</v>
      </c>
      <c r="Z8" t="s">
        <v>452</v>
      </c>
      <c r="AA8">
        <v>3.8565999999999998</v>
      </c>
      <c r="AB8" t="s">
        <v>453</v>
      </c>
      <c r="AC8">
        <v>3.3121999999999998</v>
      </c>
      <c r="AD8">
        <v>40.119399999999999</v>
      </c>
      <c r="AE8" s="23">
        <v>317.19349999999997</v>
      </c>
      <c r="AF8">
        <v>5</v>
      </c>
      <c r="AG8">
        <v>87</v>
      </c>
      <c r="AH8">
        <v>11</v>
      </c>
      <c r="AI8">
        <v>20</v>
      </c>
      <c r="AJ8" t="s">
        <v>240</v>
      </c>
      <c r="AL8" t="e">
        <f t="shared" ref="AL8:AL71" si="6">IF(AND(#REF!&lt;&gt;#REF!,#REF!&lt;&gt;#REF!),"Bold","")</f>
        <v>#REF!</v>
      </c>
    </row>
    <row r="9" spans="1:38">
      <c r="A9" t="s">
        <v>456</v>
      </c>
      <c r="B9" s="1">
        <v>0.55902777777777779</v>
      </c>
      <c r="C9" t="s">
        <v>156</v>
      </c>
      <c r="D9" t="s">
        <v>448</v>
      </c>
      <c r="E9" t="s">
        <v>335</v>
      </c>
      <c r="F9">
        <v>6728</v>
      </c>
      <c r="G9" t="s">
        <v>231</v>
      </c>
      <c r="H9" t="s">
        <v>232</v>
      </c>
      <c r="I9" t="s">
        <v>5</v>
      </c>
      <c r="J9" t="s">
        <v>278</v>
      </c>
      <c r="K9" t="s">
        <v>449</v>
      </c>
      <c r="L9">
        <v>5</v>
      </c>
      <c r="M9">
        <v>104.1</v>
      </c>
      <c r="N9">
        <v>62.7973</v>
      </c>
      <c r="O9">
        <v>16.8232</v>
      </c>
      <c r="P9">
        <v>7.5857000000000001</v>
      </c>
      <c r="Q9">
        <v>4.4291</v>
      </c>
      <c r="R9">
        <v>3.8060999999999998</v>
      </c>
      <c r="S9">
        <v>2.6686999999999999</v>
      </c>
      <c r="T9">
        <v>1.3246</v>
      </c>
      <c r="U9">
        <v>1.4893000000000001</v>
      </c>
      <c r="V9">
        <v>1.8207</v>
      </c>
      <c r="W9">
        <v>18.813600000000001</v>
      </c>
      <c r="X9" t="s">
        <v>457</v>
      </c>
      <c r="Y9">
        <v>2.3980000000000001</v>
      </c>
      <c r="Z9" t="s">
        <v>458</v>
      </c>
      <c r="AA9">
        <v>2.2841</v>
      </c>
      <c r="AB9" t="s">
        <v>459</v>
      </c>
      <c r="AC9">
        <v>3.4373</v>
      </c>
      <c r="AD9">
        <v>40.114199999999997</v>
      </c>
      <c r="AE9">
        <v>273.89190000000002</v>
      </c>
      <c r="AF9">
        <v>2</v>
      </c>
      <c r="AG9">
        <v>73</v>
      </c>
      <c r="AH9">
        <v>11</v>
      </c>
      <c r="AI9">
        <v>18</v>
      </c>
      <c r="AJ9" t="s">
        <v>240</v>
      </c>
      <c r="AL9" t="e">
        <f t="shared" ref="AL9:AL72" si="7">IF(AND(#REF!&lt;&gt;#REF!,#REF!&lt;&gt;#REF!),"Bold","")</f>
        <v>#REF!</v>
      </c>
    </row>
    <row r="10" spans="1:38">
      <c r="A10" t="s">
        <v>737</v>
      </c>
      <c r="B10" s="1">
        <v>0.62847222222222221</v>
      </c>
      <c r="C10" t="s">
        <v>156</v>
      </c>
      <c r="D10" t="s">
        <v>719</v>
      </c>
      <c r="E10" t="s">
        <v>335</v>
      </c>
      <c r="F10">
        <v>6728</v>
      </c>
      <c r="G10" t="s">
        <v>231</v>
      </c>
      <c r="H10" t="s">
        <v>232</v>
      </c>
      <c r="I10" t="s">
        <v>5</v>
      </c>
      <c r="J10" t="s">
        <v>278</v>
      </c>
      <c r="K10" t="s">
        <v>720</v>
      </c>
      <c r="L10">
        <v>4</v>
      </c>
      <c r="M10">
        <v>50.786000000000001</v>
      </c>
      <c r="N10">
        <v>39.729999999999997</v>
      </c>
      <c r="O10">
        <v>30.729600000000001</v>
      </c>
      <c r="P10">
        <v>11.6691</v>
      </c>
      <c r="Q10">
        <v>9.8012999999999995</v>
      </c>
      <c r="R10">
        <v>5.5042</v>
      </c>
      <c r="S10">
        <v>3.2757000000000001</v>
      </c>
      <c r="T10">
        <v>1.4544999999999999</v>
      </c>
      <c r="U10">
        <v>1.7384999999999999</v>
      </c>
      <c r="V10">
        <v>1.8187</v>
      </c>
      <c r="W10">
        <v>15.631399999999999</v>
      </c>
      <c r="X10" t="s">
        <v>324</v>
      </c>
      <c r="Y10">
        <v>0.5091</v>
      </c>
      <c r="Z10" t="s">
        <v>555</v>
      </c>
      <c r="AA10">
        <v>2.3771</v>
      </c>
      <c r="AB10" t="s">
        <v>738</v>
      </c>
      <c r="AC10">
        <v>1.8906000000000001</v>
      </c>
      <c r="AD10">
        <v>38.980899999999998</v>
      </c>
      <c r="AE10">
        <v>215.89660000000001</v>
      </c>
      <c r="AF10">
        <v>14</v>
      </c>
      <c r="AG10">
        <v>78</v>
      </c>
      <c r="AH10">
        <v>11</v>
      </c>
      <c r="AI10">
        <v>136</v>
      </c>
      <c r="AJ10" t="s">
        <v>240</v>
      </c>
      <c r="AL10" t="e">
        <f t="shared" ref="AL10:AL73" si="8">IF(AND(#REF!&lt;&gt;#REF!,#REF!&lt;&gt;#REF!),"Bold","")</f>
        <v>#REF!</v>
      </c>
    </row>
    <row r="11" spans="1:38">
      <c r="A11" t="s">
        <v>1190</v>
      </c>
      <c r="B11" s="1">
        <v>0.84375</v>
      </c>
      <c r="C11" t="s">
        <v>214</v>
      </c>
      <c r="D11" t="s">
        <v>1164</v>
      </c>
      <c r="E11" t="s">
        <v>230</v>
      </c>
      <c r="F11">
        <v>3752</v>
      </c>
      <c r="G11" t="s">
        <v>979</v>
      </c>
      <c r="H11" t="s">
        <v>980</v>
      </c>
      <c r="I11" t="s">
        <v>233</v>
      </c>
      <c r="J11" t="s">
        <v>278</v>
      </c>
      <c r="K11" t="s">
        <v>1186</v>
      </c>
      <c r="L11">
        <v>3</v>
      </c>
      <c r="M11">
        <v>91.665000000000006</v>
      </c>
      <c r="N11">
        <v>37.317300000000003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9.1475000000000009</v>
      </c>
      <c r="X11" t="s">
        <v>1051</v>
      </c>
      <c r="Y11">
        <v>3.1953</v>
      </c>
      <c r="Z11" t="s">
        <v>1161</v>
      </c>
      <c r="AA11">
        <v>3.7324000000000002</v>
      </c>
      <c r="AB11" t="s">
        <v>255</v>
      </c>
      <c r="AC11">
        <v>0.83650000000000002</v>
      </c>
      <c r="AD11">
        <v>37.5</v>
      </c>
      <c r="AE11">
        <v>238.7878</v>
      </c>
      <c r="AF11">
        <v>4</v>
      </c>
      <c r="AG11">
        <v>0</v>
      </c>
      <c r="AH11">
        <v>11</v>
      </c>
      <c r="AJ11" t="s">
        <v>240</v>
      </c>
      <c r="AL11" t="e">
        <f t="shared" ref="AL11:AL74" si="9">IF(AND(#REF!&lt;&gt;#REF!,#REF!&lt;&gt;#REF!),"Bold","")</f>
        <v>#REF!</v>
      </c>
    </row>
    <row r="12" spans="1:38">
      <c r="A12" t="s">
        <v>505</v>
      </c>
      <c r="B12" s="1">
        <v>0.57291666666666663</v>
      </c>
      <c r="C12" t="s">
        <v>177</v>
      </c>
      <c r="D12" t="s">
        <v>503</v>
      </c>
      <c r="E12" t="s">
        <v>335</v>
      </c>
      <c r="F12">
        <v>4809</v>
      </c>
      <c r="G12" t="s">
        <v>336</v>
      </c>
      <c r="H12" t="s">
        <v>337</v>
      </c>
      <c r="I12" t="s">
        <v>5</v>
      </c>
      <c r="J12" t="s">
        <v>338</v>
      </c>
      <c r="K12" t="s">
        <v>504</v>
      </c>
      <c r="L12">
        <v>8</v>
      </c>
      <c r="M12">
        <v>70.239199999999997</v>
      </c>
      <c r="N12">
        <v>73.256399999999999</v>
      </c>
      <c r="O12">
        <v>24.1404</v>
      </c>
      <c r="P12">
        <v>8.0030000000000001</v>
      </c>
      <c r="Q12">
        <v>3.6659000000000002</v>
      </c>
      <c r="R12">
        <v>3.6800999999999999</v>
      </c>
      <c r="S12">
        <v>3.0232000000000001</v>
      </c>
      <c r="T12">
        <v>2.7458999999999998</v>
      </c>
      <c r="U12">
        <v>1.7330000000000001</v>
      </c>
      <c r="V12">
        <v>0</v>
      </c>
      <c r="W12">
        <v>0</v>
      </c>
      <c r="X12" t="s">
        <v>416</v>
      </c>
      <c r="Y12">
        <v>5.0972</v>
      </c>
      <c r="Z12" t="s">
        <v>506</v>
      </c>
      <c r="AA12">
        <v>3.1764999999999999</v>
      </c>
      <c r="AB12" t="s">
        <v>487</v>
      </c>
      <c r="AC12">
        <v>1.6855</v>
      </c>
      <c r="AD12">
        <v>35.633200000000002</v>
      </c>
      <c r="AE12" s="23">
        <v>237.68440000000001</v>
      </c>
      <c r="AF12">
        <v>4.5</v>
      </c>
      <c r="AG12">
        <v>118</v>
      </c>
      <c r="AH12">
        <v>11</v>
      </c>
      <c r="AJ12" t="s">
        <v>240</v>
      </c>
      <c r="AL12" t="e">
        <f t="shared" ref="AL12:AL75" si="10">IF(AND(#REF!&lt;&gt;#REF!,#REF!&lt;&gt;#REF!),"Bold","")</f>
        <v>#REF!</v>
      </c>
    </row>
    <row r="13" spans="1:38">
      <c r="A13" t="s">
        <v>1189</v>
      </c>
      <c r="B13" s="1">
        <v>0.84375</v>
      </c>
      <c r="C13" t="s">
        <v>214</v>
      </c>
      <c r="D13" t="s">
        <v>1164</v>
      </c>
      <c r="E13" t="s">
        <v>230</v>
      </c>
      <c r="F13">
        <v>3752</v>
      </c>
      <c r="G13" t="s">
        <v>979</v>
      </c>
      <c r="H13" t="s">
        <v>980</v>
      </c>
      <c r="I13" t="s">
        <v>233</v>
      </c>
      <c r="J13" t="s">
        <v>278</v>
      </c>
      <c r="K13" t="s">
        <v>1186</v>
      </c>
      <c r="L13">
        <v>3</v>
      </c>
      <c r="M13">
        <v>85.344999999999999</v>
      </c>
      <c r="N13">
        <v>59.754199999999997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18.687899999999999</v>
      </c>
      <c r="X13" t="s">
        <v>1001</v>
      </c>
      <c r="Y13">
        <v>1.3445</v>
      </c>
      <c r="Z13" t="s">
        <v>1147</v>
      </c>
      <c r="AA13">
        <v>1.5734999999999999</v>
      </c>
      <c r="AB13" t="s">
        <v>540</v>
      </c>
      <c r="AC13">
        <v>2.1189</v>
      </c>
      <c r="AD13">
        <v>35</v>
      </c>
      <c r="AE13">
        <v>267.91910000000001</v>
      </c>
      <c r="AF13">
        <v>3</v>
      </c>
      <c r="AG13">
        <v>0</v>
      </c>
      <c r="AH13">
        <v>15</v>
      </c>
      <c r="AI13">
        <v>8</v>
      </c>
      <c r="AJ13" t="s">
        <v>5</v>
      </c>
      <c r="AL13" t="e">
        <f t="shared" ref="AL13:AL76" si="11">IF(AND(#REF!&lt;&gt;#REF!,#REF!&lt;&gt;#REF!),"Bold","")</f>
        <v>#REF!</v>
      </c>
    </row>
    <row r="14" spans="1:38">
      <c r="A14" t="s">
        <v>818</v>
      </c>
      <c r="B14" s="1">
        <v>0.65625</v>
      </c>
      <c r="C14" t="s">
        <v>162</v>
      </c>
      <c r="D14" t="s">
        <v>587</v>
      </c>
      <c r="E14" t="s">
        <v>335</v>
      </c>
      <c r="F14">
        <v>4094</v>
      </c>
      <c r="G14" t="s">
        <v>336</v>
      </c>
      <c r="H14" t="s">
        <v>337</v>
      </c>
      <c r="I14" t="s">
        <v>5</v>
      </c>
      <c r="J14" t="s">
        <v>278</v>
      </c>
      <c r="K14" t="s">
        <v>814</v>
      </c>
      <c r="L14">
        <v>8</v>
      </c>
      <c r="M14">
        <v>63.627000000000002</v>
      </c>
      <c r="N14">
        <v>76.901600000000002</v>
      </c>
      <c r="O14">
        <v>27.976099999999999</v>
      </c>
      <c r="P14">
        <v>11.2286</v>
      </c>
      <c r="Q14">
        <v>6.5037000000000003</v>
      </c>
      <c r="R14">
        <v>5.2756999999999996</v>
      </c>
      <c r="S14">
        <v>2.3216000000000001</v>
      </c>
      <c r="T14">
        <v>1.8280000000000001</v>
      </c>
      <c r="U14">
        <v>0.96389999999999998</v>
      </c>
      <c r="V14">
        <v>1.9608000000000001</v>
      </c>
      <c r="W14">
        <v>13.4871</v>
      </c>
      <c r="X14" t="s">
        <v>819</v>
      </c>
      <c r="Y14">
        <v>1.2886</v>
      </c>
      <c r="Z14" t="s">
        <v>258</v>
      </c>
      <c r="AA14">
        <v>1.806</v>
      </c>
      <c r="AB14" t="s">
        <v>820</v>
      </c>
      <c r="AC14">
        <v>1.6194999999999999</v>
      </c>
      <c r="AD14">
        <v>34.9861</v>
      </c>
      <c r="AE14">
        <v>251.77420000000001</v>
      </c>
      <c r="AF14">
        <v>14</v>
      </c>
      <c r="AG14">
        <v>119</v>
      </c>
      <c r="AH14">
        <v>15</v>
      </c>
      <c r="AI14">
        <v>21</v>
      </c>
      <c r="AJ14" t="s">
        <v>5</v>
      </c>
      <c r="AL14" t="e">
        <f t="shared" ref="AL14:AL77" si="12">IF(AND(#REF!&lt;&gt;#REF!,#REF!&lt;&gt;#REF!),"Bold","")</f>
        <v>#REF!</v>
      </c>
    </row>
    <row r="15" spans="1:38">
      <c r="A15" t="s">
        <v>1000</v>
      </c>
      <c r="B15" s="1">
        <v>0.69791666666666663</v>
      </c>
      <c r="C15" t="s">
        <v>214</v>
      </c>
      <c r="D15" t="s">
        <v>448</v>
      </c>
      <c r="E15" t="s">
        <v>230</v>
      </c>
      <c r="F15">
        <v>3752</v>
      </c>
      <c r="G15" t="s">
        <v>979</v>
      </c>
      <c r="H15" t="s">
        <v>980</v>
      </c>
      <c r="I15" t="s">
        <v>5</v>
      </c>
      <c r="J15" t="s">
        <v>278</v>
      </c>
      <c r="K15" t="s">
        <v>981</v>
      </c>
      <c r="L15">
        <v>4</v>
      </c>
      <c r="M15">
        <v>55.234499999999997</v>
      </c>
      <c r="N15">
        <v>29.052499999999998</v>
      </c>
      <c r="O15">
        <v>21.412600000000001</v>
      </c>
      <c r="P15">
        <v>13.0974</v>
      </c>
      <c r="Q15">
        <v>6.8346999999999998</v>
      </c>
      <c r="R15">
        <v>4.3349000000000002</v>
      </c>
      <c r="S15">
        <v>2.1000999999999999</v>
      </c>
      <c r="T15">
        <v>2.2643</v>
      </c>
      <c r="U15">
        <v>1.3214999999999999</v>
      </c>
      <c r="V15">
        <v>1.2801</v>
      </c>
      <c r="W15">
        <v>11.645</v>
      </c>
      <c r="X15" t="s">
        <v>1001</v>
      </c>
      <c r="Y15">
        <v>2.4813000000000001</v>
      </c>
      <c r="Z15" t="s">
        <v>421</v>
      </c>
      <c r="AA15">
        <v>1.4133</v>
      </c>
      <c r="AB15" t="s">
        <v>654</v>
      </c>
      <c r="AC15">
        <v>1.7756000000000001</v>
      </c>
      <c r="AD15">
        <v>34.232100000000003</v>
      </c>
      <c r="AE15">
        <v>188.47989999999999</v>
      </c>
      <c r="AF15">
        <v>33</v>
      </c>
      <c r="AG15">
        <v>68</v>
      </c>
      <c r="AH15">
        <v>15</v>
      </c>
      <c r="AI15">
        <v>13</v>
      </c>
      <c r="AJ15" t="s">
        <v>5</v>
      </c>
      <c r="AL15" t="e">
        <f t="shared" ref="AL15:AL78" si="13">IF(AND(#REF!&lt;&gt;#REF!,#REF!&lt;&gt;#REF!),"Bold","")</f>
        <v>#REF!</v>
      </c>
    </row>
    <row r="16" spans="1:38">
      <c r="A16" t="s">
        <v>589</v>
      </c>
      <c r="B16" s="1">
        <v>0.59722222222222221</v>
      </c>
      <c r="C16" t="s">
        <v>177</v>
      </c>
      <c r="D16" t="s">
        <v>587</v>
      </c>
      <c r="E16" t="s">
        <v>335</v>
      </c>
      <c r="F16">
        <v>4094</v>
      </c>
      <c r="G16" t="s">
        <v>336</v>
      </c>
      <c r="H16" t="s">
        <v>337</v>
      </c>
      <c r="I16" t="s">
        <v>233</v>
      </c>
      <c r="J16" t="s">
        <v>338</v>
      </c>
      <c r="K16" t="s">
        <v>588</v>
      </c>
      <c r="L16">
        <v>5</v>
      </c>
      <c r="M16">
        <v>87.934700000000007</v>
      </c>
      <c r="N16">
        <v>57.7744</v>
      </c>
      <c r="O16">
        <v>17.885000000000002</v>
      </c>
      <c r="P16">
        <v>8.7661999999999995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7.1429</v>
      </c>
      <c r="X16" t="s">
        <v>590</v>
      </c>
      <c r="Y16">
        <v>4.4757999999999996</v>
      </c>
      <c r="Z16" t="s">
        <v>591</v>
      </c>
      <c r="AA16">
        <v>2.7637</v>
      </c>
      <c r="AB16" t="s">
        <v>356</v>
      </c>
      <c r="AC16">
        <v>2.2561</v>
      </c>
      <c r="AD16">
        <v>33.333399999999997</v>
      </c>
      <c r="AE16" s="23">
        <v>242.4752</v>
      </c>
      <c r="AF16">
        <v>1.63</v>
      </c>
      <c r="AG16">
        <v>0</v>
      </c>
      <c r="AH16">
        <v>15</v>
      </c>
      <c r="AI16">
        <v>13</v>
      </c>
      <c r="AJ16" t="s">
        <v>5</v>
      </c>
      <c r="AL16" t="e">
        <f t="shared" ref="AL16:AL79" si="14">IF(AND(#REF!&lt;&gt;#REF!,#REF!&lt;&gt;#REF!),"Bold","")</f>
        <v>#REF!</v>
      </c>
    </row>
    <row r="17" spans="1:38">
      <c r="A17" t="s">
        <v>345</v>
      </c>
      <c r="B17" s="1">
        <v>0.54513888888888895</v>
      </c>
      <c r="C17" t="s">
        <v>162</v>
      </c>
      <c r="D17" t="s">
        <v>334</v>
      </c>
      <c r="E17" t="s">
        <v>335</v>
      </c>
      <c r="F17">
        <v>3769</v>
      </c>
      <c r="G17" t="s">
        <v>336</v>
      </c>
      <c r="H17" t="s">
        <v>337</v>
      </c>
      <c r="I17" t="s">
        <v>233</v>
      </c>
      <c r="J17" t="s">
        <v>338</v>
      </c>
      <c r="K17" t="s">
        <v>339</v>
      </c>
      <c r="L17">
        <v>4</v>
      </c>
      <c r="M17">
        <v>71.644599999999997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15.5886</v>
      </c>
      <c r="X17" t="s">
        <v>346</v>
      </c>
      <c r="Y17">
        <v>3.4110999999999998</v>
      </c>
      <c r="Z17" t="s">
        <v>347</v>
      </c>
      <c r="AA17">
        <v>1.8740000000000001</v>
      </c>
      <c r="AB17" t="s">
        <v>348</v>
      </c>
      <c r="AC17">
        <v>1.64</v>
      </c>
      <c r="AD17">
        <v>31.8</v>
      </c>
      <c r="AE17">
        <v>234.92959999999999</v>
      </c>
      <c r="AF17">
        <v>5</v>
      </c>
      <c r="AG17">
        <v>0</v>
      </c>
      <c r="AH17">
        <v>15</v>
      </c>
      <c r="AI17">
        <v>15</v>
      </c>
      <c r="AJ17" t="s">
        <v>5</v>
      </c>
      <c r="AL17" t="e">
        <f t="shared" ref="AL17:AL80" si="15">IF(AND(#REF!&lt;&gt;#REF!,#REF!&lt;&gt;#REF!),"Bold","")</f>
        <v>#REF!</v>
      </c>
    </row>
    <row r="18" spans="1:38">
      <c r="A18" t="s">
        <v>681</v>
      </c>
      <c r="B18" s="1">
        <v>0.61111111111111105</v>
      </c>
      <c r="C18" t="s">
        <v>162</v>
      </c>
      <c r="D18" t="s">
        <v>672</v>
      </c>
      <c r="E18" t="s">
        <v>335</v>
      </c>
      <c r="F18">
        <v>4094</v>
      </c>
      <c r="G18" t="s">
        <v>336</v>
      </c>
      <c r="H18" t="s">
        <v>337</v>
      </c>
      <c r="I18" t="s">
        <v>5</v>
      </c>
      <c r="J18" t="s">
        <v>338</v>
      </c>
      <c r="K18" t="s">
        <v>673</v>
      </c>
      <c r="L18">
        <v>6</v>
      </c>
      <c r="M18">
        <v>53.828600000000002</v>
      </c>
      <c r="N18">
        <v>28.755700000000001</v>
      </c>
      <c r="O18">
        <v>23.363099999999999</v>
      </c>
      <c r="P18">
        <v>11.5077</v>
      </c>
      <c r="Q18">
        <v>3.6901999999999999</v>
      </c>
      <c r="R18">
        <v>3.0291999999999999</v>
      </c>
      <c r="S18">
        <v>2.1631999999999998</v>
      </c>
      <c r="T18">
        <v>0</v>
      </c>
      <c r="U18">
        <v>0</v>
      </c>
      <c r="V18">
        <v>0</v>
      </c>
      <c r="W18">
        <v>17.867100000000001</v>
      </c>
      <c r="X18" t="s">
        <v>378</v>
      </c>
      <c r="Y18">
        <v>2.7934999999999999</v>
      </c>
      <c r="Z18" t="s">
        <v>567</v>
      </c>
      <c r="AA18">
        <v>2.2683</v>
      </c>
      <c r="AB18" t="s">
        <v>682</v>
      </c>
      <c r="AC18">
        <v>1.4487000000000001</v>
      </c>
      <c r="AD18">
        <v>30.476800000000001</v>
      </c>
      <c r="AE18">
        <v>185.5085</v>
      </c>
      <c r="AF18">
        <v>8</v>
      </c>
      <c r="AG18">
        <v>105</v>
      </c>
      <c r="AH18">
        <v>15</v>
      </c>
      <c r="AI18">
        <v>27</v>
      </c>
      <c r="AJ18" t="s">
        <v>5</v>
      </c>
      <c r="AL18" t="e">
        <f t="shared" ref="AL18:AL81" si="16">IF(AND(#REF!&lt;&gt;#REF!,#REF!&lt;&gt;#REF!),"Bold","")</f>
        <v>#REF!</v>
      </c>
    </row>
    <row r="19" spans="1:38">
      <c r="A19" t="s">
        <v>721</v>
      </c>
      <c r="B19" s="1">
        <v>0.62847222222222221</v>
      </c>
      <c r="C19" t="s">
        <v>156</v>
      </c>
      <c r="D19" t="s">
        <v>719</v>
      </c>
      <c r="E19" t="s">
        <v>335</v>
      </c>
      <c r="F19">
        <v>6728</v>
      </c>
      <c r="G19" t="s">
        <v>231</v>
      </c>
      <c r="H19" t="s">
        <v>232</v>
      </c>
      <c r="I19" t="s">
        <v>5</v>
      </c>
      <c r="J19" t="s">
        <v>278</v>
      </c>
      <c r="K19" t="s">
        <v>720</v>
      </c>
      <c r="L19">
        <v>4</v>
      </c>
      <c r="M19">
        <v>76.400000000000006</v>
      </c>
      <c r="N19">
        <v>70.738500000000002</v>
      </c>
      <c r="O19">
        <v>31.521699999999999</v>
      </c>
      <c r="P19">
        <v>16.041899999999998</v>
      </c>
      <c r="Q19">
        <v>6.3407999999999998</v>
      </c>
      <c r="R19">
        <v>7.4598000000000004</v>
      </c>
      <c r="S19">
        <v>5.3554000000000004</v>
      </c>
      <c r="T19">
        <v>2.9293</v>
      </c>
      <c r="U19">
        <v>1.9159999999999999</v>
      </c>
      <c r="V19">
        <v>1.171</v>
      </c>
      <c r="W19">
        <v>18.878599999999999</v>
      </c>
      <c r="X19" t="s">
        <v>328</v>
      </c>
      <c r="Y19">
        <v>1.9693000000000001</v>
      </c>
      <c r="Z19" t="s">
        <v>722</v>
      </c>
      <c r="AA19">
        <v>2.2153</v>
      </c>
      <c r="AB19" t="s">
        <v>723</v>
      </c>
      <c r="AC19">
        <v>2.1791</v>
      </c>
      <c r="AD19">
        <v>30.2422</v>
      </c>
      <c r="AE19" s="23">
        <v>275.35860000000002</v>
      </c>
      <c r="AF19">
        <v>12</v>
      </c>
      <c r="AG19">
        <v>82</v>
      </c>
      <c r="AH19">
        <v>15</v>
      </c>
      <c r="AI19">
        <v>30</v>
      </c>
      <c r="AJ19" t="s">
        <v>5</v>
      </c>
      <c r="AL19" t="e">
        <f t="shared" ref="AL19:AL82" si="17">IF(AND(#REF!&lt;&gt;#REF!,#REF!&lt;&gt;#REF!),"Bold","")</f>
        <v>#REF!</v>
      </c>
    </row>
    <row r="20" spans="1:38">
      <c r="A20" t="s">
        <v>1043</v>
      </c>
      <c r="B20" s="1">
        <v>0.71875</v>
      </c>
      <c r="C20" t="s">
        <v>214</v>
      </c>
      <c r="D20" t="s">
        <v>1023</v>
      </c>
      <c r="E20" t="s">
        <v>335</v>
      </c>
      <c r="F20">
        <v>5531</v>
      </c>
      <c r="G20" t="s">
        <v>979</v>
      </c>
      <c r="H20" t="s">
        <v>980</v>
      </c>
      <c r="I20" t="s">
        <v>5</v>
      </c>
      <c r="J20" t="s">
        <v>278</v>
      </c>
      <c r="K20" t="s">
        <v>1024</v>
      </c>
      <c r="L20">
        <v>3</v>
      </c>
      <c r="M20">
        <v>58.244999999999997</v>
      </c>
      <c r="N20">
        <v>51.249600000000001</v>
      </c>
      <c r="O20">
        <v>18.797999999999998</v>
      </c>
      <c r="P20">
        <v>8.5586000000000002</v>
      </c>
      <c r="Q20">
        <v>3.3380000000000001</v>
      </c>
      <c r="R20">
        <v>0</v>
      </c>
      <c r="S20">
        <v>0</v>
      </c>
      <c r="T20">
        <v>0</v>
      </c>
      <c r="U20">
        <v>0</v>
      </c>
      <c r="V20">
        <v>0</v>
      </c>
      <c r="W20">
        <v>19.702100000000002</v>
      </c>
      <c r="X20" t="s">
        <v>1044</v>
      </c>
      <c r="Y20">
        <v>1.3288</v>
      </c>
      <c r="Z20" t="s">
        <v>546</v>
      </c>
      <c r="AA20">
        <v>2.2292000000000001</v>
      </c>
      <c r="AB20" t="s">
        <v>908</v>
      </c>
      <c r="AC20">
        <v>1.8723000000000001</v>
      </c>
      <c r="AD20">
        <v>29.9</v>
      </c>
      <c r="AE20">
        <v>206.44229999999999</v>
      </c>
      <c r="AF20">
        <v>14</v>
      </c>
      <c r="AG20">
        <v>74</v>
      </c>
      <c r="AH20">
        <v>15</v>
      </c>
      <c r="AI20">
        <v>30</v>
      </c>
      <c r="AJ20" t="s">
        <v>5</v>
      </c>
      <c r="AL20" t="e">
        <f t="shared" ref="AL20:AL83" si="18">IF(AND(#REF!&lt;&gt;#REF!,#REF!&lt;&gt;#REF!),"Bold","")</f>
        <v>#REF!</v>
      </c>
    </row>
    <row r="21" spans="1:38">
      <c r="A21" t="s">
        <v>739</v>
      </c>
      <c r="B21" s="1">
        <v>0.62847222222222221</v>
      </c>
      <c r="C21" t="s">
        <v>156</v>
      </c>
      <c r="D21" t="s">
        <v>719</v>
      </c>
      <c r="E21" t="s">
        <v>335</v>
      </c>
      <c r="F21">
        <v>6728</v>
      </c>
      <c r="G21" t="s">
        <v>231</v>
      </c>
      <c r="H21" t="s">
        <v>232</v>
      </c>
      <c r="I21" t="s">
        <v>5</v>
      </c>
      <c r="J21" t="s">
        <v>278</v>
      </c>
      <c r="K21" t="s">
        <v>720</v>
      </c>
      <c r="L21">
        <v>5</v>
      </c>
      <c r="M21">
        <v>48.1098</v>
      </c>
      <c r="N21">
        <v>54.650300000000001</v>
      </c>
      <c r="O21">
        <v>30.9236</v>
      </c>
      <c r="P21">
        <v>11.679600000000001</v>
      </c>
      <c r="Q21">
        <v>6.0646000000000004</v>
      </c>
      <c r="R21">
        <v>5.6653000000000002</v>
      </c>
      <c r="S21">
        <v>2.7000999999999999</v>
      </c>
      <c r="T21">
        <v>1.3438000000000001</v>
      </c>
      <c r="U21">
        <v>1.7455000000000001</v>
      </c>
      <c r="V21">
        <v>1.0744</v>
      </c>
      <c r="W21">
        <v>14.6557</v>
      </c>
      <c r="X21" t="s">
        <v>257</v>
      </c>
      <c r="Y21">
        <v>2.2075</v>
      </c>
      <c r="Z21" t="s">
        <v>258</v>
      </c>
      <c r="AA21">
        <v>1.9191</v>
      </c>
      <c r="AB21" t="s">
        <v>740</v>
      </c>
      <c r="AC21">
        <v>1.3580000000000001</v>
      </c>
      <c r="AD21">
        <v>29.8431</v>
      </c>
      <c r="AE21">
        <v>213.94030000000001</v>
      </c>
      <c r="AF21">
        <v>16</v>
      </c>
      <c r="AG21">
        <v>72</v>
      </c>
      <c r="AH21">
        <v>15</v>
      </c>
      <c r="AI21">
        <v>13</v>
      </c>
      <c r="AJ21" t="s">
        <v>5</v>
      </c>
      <c r="AL21" t="e">
        <f t="shared" ref="AL21:AL84" si="19">IF(AND(#REF!&lt;&gt;#REF!,#REF!&lt;&gt;#REF!),"Bold","")</f>
        <v>#REF!</v>
      </c>
    </row>
    <row r="22" spans="1:38">
      <c r="A22" t="s">
        <v>353</v>
      </c>
      <c r="B22" s="1">
        <v>0.54513888888888895</v>
      </c>
      <c r="C22" t="s">
        <v>162</v>
      </c>
      <c r="D22" t="s">
        <v>334</v>
      </c>
      <c r="E22" t="s">
        <v>335</v>
      </c>
      <c r="F22">
        <v>3769</v>
      </c>
      <c r="G22" t="s">
        <v>336</v>
      </c>
      <c r="H22" t="s">
        <v>337</v>
      </c>
      <c r="I22" t="s">
        <v>233</v>
      </c>
      <c r="J22" t="s">
        <v>338</v>
      </c>
      <c r="K22" t="s">
        <v>339</v>
      </c>
      <c r="L22">
        <v>5</v>
      </c>
      <c r="M22">
        <v>49.36</v>
      </c>
      <c r="N22">
        <v>36.228499999999997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16.772099999999998</v>
      </c>
      <c r="X22" t="s">
        <v>354</v>
      </c>
      <c r="Y22">
        <v>3.4558</v>
      </c>
      <c r="Z22" t="s">
        <v>355</v>
      </c>
      <c r="AA22">
        <v>1.0003</v>
      </c>
      <c r="AB22" t="s">
        <v>356</v>
      </c>
      <c r="AC22">
        <v>2.3113000000000001</v>
      </c>
      <c r="AD22">
        <v>28.3</v>
      </c>
      <c r="AE22">
        <v>175.33359999999999</v>
      </c>
      <c r="AF22">
        <v>5.5</v>
      </c>
      <c r="AG22">
        <v>0</v>
      </c>
      <c r="AH22">
        <v>15</v>
      </c>
      <c r="AI22">
        <v>38</v>
      </c>
      <c r="AJ22" t="s">
        <v>5</v>
      </c>
      <c r="AL22" t="e">
        <f t="shared" ref="AL22:AL85" si="20">IF(AND(#REF!&lt;&gt;#REF!,#REF!&lt;&gt;#REF!),"Bold","")</f>
        <v>#REF!</v>
      </c>
    </row>
    <row r="23" spans="1:38">
      <c r="A23" t="s">
        <v>777</v>
      </c>
      <c r="B23" s="1">
        <v>0.64236111111111105</v>
      </c>
      <c r="C23" t="s">
        <v>177</v>
      </c>
      <c r="D23" t="s">
        <v>705</v>
      </c>
      <c r="E23" t="s">
        <v>775</v>
      </c>
      <c r="F23">
        <v>7408</v>
      </c>
      <c r="G23" t="s">
        <v>336</v>
      </c>
      <c r="H23" t="s">
        <v>337</v>
      </c>
      <c r="I23" t="s">
        <v>233</v>
      </c>
      <c r="J23" t="s">
        <v>338</v>
      </c>
      <c r="K23" t="s">
        <v>776</v>
      </c>
      <c r="L23">
        <v>7</v>
      </c>
      <c r="M23">
        <v>122.3807</v>
      </c>
      <c r="N23">
        <v>108.9811</v>
      </c>
      <c r="O23">
        <v>35.256300000000003</v>
      </c>
      <c r="P23">
        <v>15.087199999999999</v>
      </c>
      <c r="Q23">
        <v>6.9869000000000003</v>
      </c>
      <c r="R23">
        <v>11.478199999999999</v>
      </c>
      <c r="S23">
        <v>4.8296000000000001</v>
      </c>
      <c r="T23">
        <v>4.8833000000000002</v>
      </c>
      <c r="U23">
        <v>2.1421000000000001</v>
      </c>
      <c r="V23">
        <v>2.3475000000000001</v>
      </c>
      <c r="W23">
        <v>23.438600000000001</v>
      </c>
      <c r="X23" t="s">
        <v>520</v>
      </c>
      <c r="Y23">
        <v>3.1431</v>
      </c>
      <c r="Z23" t="s">
        <v>714</v>
      </c>
      <c r="AA23">
        <v>3.0589</v>
      </c>
      <c r="AB23" t="s">
        <v>376</v>
      </c>
      <c r="AC23">
        <v>1.7959000000000001</v>
      </c>
      <c r="AD23">
        <v>27.605899999999998</v>
      </c>
      <c r="AE23" s="23">
        <v>373.4153</v>
      </c>
      <c r="AF23">
        <v>0.73</v>
      </c>
      <c r="AG23">
        <v>0</v>
      </c>
      <c r="AH23">
        <v>15</v>
      </c>
      <c r="AI23">
        <v>15</v>
      </c>
      <c r="AJ23" t="s">
        <v>5</v>
      </c>
      <c r="AL23" t="e">
        <f t="shared" ref="AL23:AL86" si="21">IF(AND(#REF!&lt;&gt;#REF!,#REF!&lt;&gt;#REF!),"Bold","")</f>
        <v>#REF!</v>
      </c>
    </row>
    <row r="24" spans="1:38">
      <c r="A24" t="s">
        <v>752</v>
      </c>
      <c r="B24" s="1">
        <v>0.63541666666666663</v>
      </c>
      <c r="C24" t="s">
        <v>162</v>
      </c>
      <c r="D24" t="s">
        <v>745</v>
      </c>
      <c r="E24" t="s">
        <v>335</v>
      </c>
      <c r="F24">
        <v>4614</v>
      </c>
      <c r="G24" t="s">
        <v>336</v>
      </c>
      <c r="H24" t="s">
        <v>337</v>
      </c>
      <c r="I24" t="s">
        <v>5</v>
      </c>
      <c r="J24" t="s">
        <v>338</v>
      </c>
      <c r="K24" t="s">
        <v>746</v>
      </c>
      <c r="L24">
        <v>7</v>
      </c>
      <c r="M24">
        <v>84.825000000000003</v>
      </c>
      <c r="N24">
        <v>42.825600000000001</v>
      </c>
      <c r="O24">
        <v>16.8888</v>
      </c>
      <c r="P24">
        <v>10.1625</v>
      </c>
      <c r="Q24">
        <v>7.6970000000000001</v>
      </c>
      <c r="R24">
        <v>3.9173</v>
      </c>
      <c r="S24">
        <v>2.7029000000000001</v>
      </c>
      <c r="T24">
        <v>1.1498999999999999</v>
      </c>
      <c r="U24">
        <v>1.3142</v>
      </c>
      <c r="V24">
        <v>1.0714999999999999</v>
      </c>
      <c r="W24">
        <v>17.4514</v>
      </c>
      <c r="X24" t="s">
        <v>578</v>
      </c>
      <c r="Y24">
        <v>1.0210999999999999</v>
      </c>
      <c r="Z24" t="s">
        <v>478</v>
      </c>
      <c r="AA24">
        <v>0.9728</v>
      </c>
      <c r="AB24" t="s">
        <v>474</v>
      </c>
      <c r="AC24">
        <v>1.7141</v>
      </c>
      <c r="AD24">
        <v>27.475200000000001</v>
      </c>
      <c r="AE24">
        <v>221.18940000000001</v>
      </c>
      <c r="AF24">
        <v>6.5</v>
      </c>
      <c r="AG24">
        <v>106</v>
      </c>
      <c r="AH24">
        <v>15</v>
      </c>
      <c r="AI24">
        <v>39</v>
      </c>
      <c r="AJ24" t="s">
        <v>5</v>
      </c>
      <c r="AL24" t="e">
        <f t="shared" ref="AL24:AL87" si="22">IF(AND(#REF!&lt;&gt;#REF!,#REF!&lt;&gt;#REF!),"Bold","")</f>
        <v>#REF!</v>
      </c>
    </row>
    <row r="25" spans="1:38">
      <c r="A25" t="s">
        <v>1146</v>
      </c>
      <c r="B25" s="1">
        <v>0.80208333333333337</v>
      </c>
      <c r="C25" t="s">
        <v>214</v>
      </c>
      <c r="D25" t="s">
        <v>719</v>
      </c>
      <c r="E25" t="s">
        <v>230</v>
      </c>
      <c r="F25">
        <v>3752</v>
      </c>
      <c r="G25" t="s">
        <v>979</v>
      </c>
      <c r="H25" t="s">
        <v>980</v>
      </c>
      <c r="I25" t="s">
        <v>233</v>
      </c>
      <c r="J25" t="s">
        <v>234</v>
      </c>
      <c r="K25" t="s">
        <v>1145</v>
      </c>
      <c r="L25">
        <v>2</v>
      </c>
      <c r="M25">
        <v>76.305499999999995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5.7142999999999997</v>
      </c>
      <c r="X25" t="s">
        <v>1001</v>
      </c>
      <c r="Y25">
        <v>1.3445</v>
      </c>
      <c r="Z25" t="s">
        <v>1147</v>
      </c>
      <c r="AA25">
        <v>1.5734999999999999</v>
      </c>
      <c r="AB25" t="s">
        <v>461</v>
      </c>
      <c r="AC25">
        <v>2.1078999999999999</v>
      </c>
      <c r="AD25">
        <v>27</v>
      </c>
      <c r="AE25">
        <v>230.10640000000001</v>
      </c>
      <c r="AF25">
        <v>1.38</v>
      </c>
      <c r="AG25">
        <v>0</v>
      </c>
      <c r="AH25">
        <v>15</v>
      </c>
      <c r="AI25">
        <v>11</v>
      </c>
      <c r="AJ25" t="s">
        <v>5</v>
      </c>
      <c r="AL25" t="e">
        <f t="shared" ref="AL25:AL88" si="23">IF(AND(#REF!&lt;&gt;#REF!,#REF!&lt;&gt;#REF!),"Bold","")</f>
        <v>#REF!</v>
      </c>
    </row>
    <row r="26" spans="1:38">
      <c r="A26" t="s">
        <v>839</v>
      </c>
      <c r="B26" s="1">
        <v>0.65625</v>
      </c>
      <c r="C26" t="s">
        <v>162</v>
      </c>
      <c r="D26" t="s">
        <v>587</v>
      </c>
      <c r="E26" t="s">
        <v>335</v>
      </c>
      <c r="F26">
        <v>4094</v>
      </c>
      <c r="G26" t="s">
        <v>336</v>
      </c>
      <c r="H26" t="s">
        <v>337</v>
      </c>
      <c r="I26" t="s">
        <v>5</v>
      </c>
      <c r="J26" t="s">
        <v>278</v>
      </c>
      <c r="K26" t="s">
        <v>814</v>
      </c>
      <c r="L26">
        <v>7</v>
      </c>
      <c r="M26">
        <v>56.263500000000001</v>
      </c>
      <c r="N26">
        <v>28.404299999999999</v>
      </c>
      <c r="O26">
        <v>26.0671</v>
      </c>
      <c r="P26">
        <v>9.5154999999999994</v>
      </c>
      <c r="Q26">
        <v>7.4989999999999997</v>
      </c>
      <c r="R26">
        <v>4.6108000000000002</v>
      </c>
      <c r="S26">
        <v>2.581</v>
      </c>
      <c r="T26">
        <v>1.5610999999999999</v>
      </c>
      <c r="U26">
        <v>1.3877999999999999</v>
      </c>
      <c r="V26">
        <v>0.91790000000000005</v>
      </c>
      <c r="W26">
        <v>9.2716999999999992</v>
      </c>
      <c r="X26" t="s">
        <v>840</v>
      </c>
      <c r="Y26">
        <v>1.6042000000000001</v>
      </c>
      <c r="Z26" t="s">
        <v>447</v>
      </c>
      <c r="AA26">
        <v>4.3387000000000002</v>
      </c>
      <c r="AB26" t="s">
        <v>598</v>
      </c>
      <c r="AC26">
        <v>1.6917</v>
      </c>
      <c r="AD26">
        <v>26.987300000000001</v>
      </c>
      <c r="AE26">
        <v>182.70140000000001</v>
      </c>
      <c r="AF26">
        <v>8</v>
      </c>
      <c r="AG26">
        <v>117</v>
      </c>
      <c r="AH26">
        <v>15</v>
      </c>
      <c r="AI26">
        <v>19</v>
      </c>
      <c r="AJ26" t="s">
        <v>5</v>
      </c>
      <c r="AL26" t="e">
        <f t="shared" ref="AL26:AL89" si="24">IF(AND(#REF!&lt;&gt;#REF!,#REF!&lt;&gt;#REF!),"Bold","")</f>
        <v>#REF!</v>
      </c>
    </row>
    <row r="27" spans="1:38">
      <c r="A27" t="s">
        <v>986</v>
      </c>
      <c r="B27" s="1">
        <v>0.69791666666666663</v>
      </c>
      <c r="C27" t="s">
        <v>214</v>
      </c>
      <c r="D27" t="s">
        <v>448</v>
      </c>
      <c r="E27" t="s">
        <v>230</v>
      </c>
      <c r="F27">
        <v>3752</v>
      </c>
      <c r="G27" t="s">
        <v>979</v>
      </c>
      <c r="H27" t="s">
        <v>980</v>
      </c>
      <c r="I27" t="s">
        <v>5</v>
      </c>
      <c r="J27" t="s">
        <v>278</v>
      </c>
      <c r="K27" t="s">
        <v>981</v>
      </c>
      <c r="L27">
        <v>5</v>
      </c>
      <c r="M27">
        <v>65.525000000000006</v>
      </c>
      <c r="N27">
        <v>58.1008</v>
      </c>
      <c r="O27">
        <v>23.853200000000001</v>
      </c>
      <c r="P27">
        <v>6.2325999999999997</v>
      </c>
      <c r="Q27">
        <v>6.1474000000000002</v>
      </c>
      <c r="R27">
        <v>6.4984000000000002</v>
      </c>
      <c r="S27">
        <v>3.7934999999999999</v>
      </c>
      <c r="T27">
        <v>1.544</v>
      </c>
      <c r="U27">
        <v>1.2271000000000001</v>
      </c>
      <c r="V27">
        <v>1.0588</v>
      </c>
      <c r="W27">
        <v>11.045</v>
      </c>
      <c r="X27" t="s">
        <v>987</v>
      </c>
      <c r="Y27">
        <v>3.1962000000000002</v>
      </c>
      <c r="Z27" t="s">
        <v>988</v>
      </c>
      <c r="AA27">
        <v>0.85880000000000001</v>
      </c>
      <c r="AB27" t="s">
        <v>654</v>
      </c>
      <c r="AC27">
        <v>1.8629</v>
      </c>
      <c r="AD27">
        <v>26.6312</v>
      </c>
      <c r="AE27">
        <v>217.57480000000001</v>
      </c>
      <c r="AF27">
        <v>7</v>
      </c>
      <c r="AG27">
        <v>64</v>
      </c>
      <c r="AH27">
        <v>15</v>
      </c>
      <c r="AI27">
        <v>32</v>
      </c>
      <c r="AJ27" t="s">
        <v>5</v>
      </c>
      <c r="AL27" t="e">
        <f t="shared" ref="AL27:AL90" si="25">IF(AND(#REF!&lt;&gt;#REF!,#REF!&lt;&gt;#REF!),"Bold","")</f>
        <v>#REF!</v>
      </c>
    </row>
    <row r="28" spans="1:38">
      <c r="A28" t="s">
        <v>715</v>
      </c>
      <c r="B28" s="1">
        <v>0.61805555555555558</v>
      </c>
      <c r="C28" t="s">
        <v>177</v>
      </c>
      <c r="D28" t="s">
        <v>705</v>
      </c>
      <c r="E28" t="s">
        <v>335</v>
      </c>
      <c r="F28">
        <v>4159</v>
      </c>
      <c r="G28" t="s">
        <v>336</v>
      </c>
      <c r="H28" t="s">
        <v>337</v>
      </c>
      <c r="I28" t="s">
        <v>5</v>
      </c>
      <c r="J28" t="s">
        <v>338</v>
      </c>
      <c r="K28" t="s">
        <v>706</v>
      </c>
      <c r="L28">
        <v>7</v>
      </c>
      <c r="M28">
        <v>54.886000000000003</v>
      </c>
      <c r="N28">
        <v>52.288899999999998</v>
      </c>
      <c r="O28">
        <v>23.334499999999998</v>
      </c>
      <c r="P28">
        <v>5.7797999999999998</v>
      </c>
      <c r="Q28">
        <v>4.9291</v>
      </c>
      <c r="R28">
        <v>2.9426000000000001</v>
      </c>
      <c r="S28">
        <v>3.8708</v>
      </c>
      <c r="T28">
        <v>1.4535</v>
      </c>
      <c r="U28">
        <v>0.71879999999999999</v>
      </c>
      <c r="V28">
        <v>0</v>
      </c>
      <c r="W28">
        <v>11.0158</v>
      </c>
      <c r="X28" t="s">
        <v>520</v>
      </c>
      <c r="Y28">
        <v>2.4765000000000001</v>
      </c>
      <c r="Z28" t="s">
        <v>714</v>
      </c>
      <c r="AA28">
        <v>1.3920999999999999</v>
      </c>
      <c r="AB28" t="s">
        <v>474</v>
      </c>
      <c r="AC28">
        <v>1.5527</v>
      </c>
      <c r="AD28">
        <v>26.540900000000001</v>
      </c>
      <c r="AE28">
        <v>194.4659</v>
      </c>
      <c r="AF28">
        <v>3.33</v>
      </c>
      <c r="AG28">
        <v>120</v>
      </c>
      <c r="AH28">
        <v>14</v>
      </c>
      <c r="AI28">
        <v>23</v>
      </c>
      <c r="AJ28" t="s">
        <v>344</v>
      </c>
      <c r="AL28" t="e">
        <f t="shared" ref="AL28:AL91" si="26">IF(AND(#REF!&lt;&gt;#REF!,#REF!&lt;&gt;#REF!),"Bold","")</f>
        <v>#REF!</v>
      </c>
    </row>
    <row r="29" spans="1:38">
      <c r="A29" t="s">
        <v>556</v>
      </c>
      <c r="B29" s="1">
        <v>0.58333333333333337</v>
      </c>
      <c r="C29" t="s">
        <v>156</v>
      </c>
      <c r="D29" t="s">
        <v>533</v>
      </c>
      <c r="E29" t="s">
        <v>335</v>
      </c>
      <c r="F29">
        <v>6728</v>
      </c>
      <c r="G29" t="s">
        <v>231</v>
      </c>
      <c r="H29" t="s">
        <v>232</v>
      </c>
      <c r="I29" t="s">
        <v>5</v>
      </c>
      <c r="J29" t="s">
        <v>278</v>
      </c>
      <c r="K29" t="s">
        <v>534</v>
      </c>
      <c r="L29">
        <v>4</v>
      </c>
      <c r="M29">
        <v>58.314999999999998</v>
      </c>
      <c r="N29">
        <v>44.9328</v>
      </c>
      <c r="O29">
        <v>21.006</v>
      </c>
      <c r="P29">
        <v>10.0191</v>
      </c>
      <c r="Q29">
        <v>9.5275999999999996</v>
      </c>
      <c r="R29">
        <v>7.3078000000000003</v>
      </c>
      <c r="S29">
        <v>4.4438000000000004</v>
      </c>
      <c r="T29">
        <v>3.0308999999999999</v>
      </c>
      <c r="U29">
        <v>2.0013000000000001</v>
      </c>
      <c r="V29">
        <v>1.9121999999999999</v>
      </c>
      <c r="W29">
        <v>18.941400000000002</v>
      </c>
      <c r="X29" t="s">
        <v>298</v>
      </c>
      <c r="Y29">
        <v>2.8780000000000001</v>
      </c>
      <c r="Z29" t="s">
        <v>296</v>
      </c>
      <c r="AA29">
        <v>1.7442</v>
      </c>
      <c r="AB29" t="s">
        <v>557</v>
      </c>
      <c r="AC29">
        <v>0.90600000000000003</v>
      </c>
      <c r="AD29">
        <v>26.4681</v>
      </c>
      <c r="AE29">
        <v>213.43440000000001</v>
      </c>
      <c r="AF29">
        <v>14</v>
      </c>
      <c r="AG29">
        <v>72</v>
      </c>
      <c r="AH29">
        <v>14</v>
      </c>
      <c r="AI29">
        <v>157</v>
      </c>
      <c r="AJ29" t="s">
        <v>344</v>
      </c>
      <c r="AL29" t="e">
        <f t="shared" ref="AL29:AL92" si="27">IF(AND(#REF!&lt;&gt;#REF!,#REF!&lt;&gt;#REF!),"Bold","")</f>
        <v>#REF!</v>
      </c>
    </row>
    <row r="30" spans="1:38">
      <c r="A30" t="s">
        <v>826</v>
      </c>
      <c r="B30" s="1">
        <v>0.65625</v>
      </c>
      <c r="C30" t="s">
        <v>162</v>
      </c>
      <c r="D30" t="s">
        <v>587</v>
      </c>
      <c r="E30" t="s">
        <v>335</v>
      </c>
      <c r="F30">
        <v>4094</v>
      </c>
      <c r="G30" t="s">
        <v>336</v>
      </c>
      <c r="H30" t="s">
        <v>337</v>
      </c>
      <c r="I30" t="s">
        <v>5</v>
      </c>
      <c r="J30" t="s">
        <v>278</v>
      </c>
      <c r="K30" t="s">
        <v>814</v>
      </c>
      <c r="L30">
        <v>9</v>
      </c>
      <c r="M30">
        <v>62.738999999999997</v>
      </c>
      <c r="N30">
        <v>39.938099999999999</v>
      </c>
      <c r="O30">
        <v>20.9664</v>
      </c>
      <c r="P30">
        <v>8.4206000000000003</v>
      </c>
      <c r="Q30">
        <v>5.8296000000000001</v>
      </c>
      <c r="R30">
        <v>5.5270000000000001</v>
      </c>
      <c r="S30">
        <v>3.2896999999999998</v>
      </c>
      <c r="T30">
        <v>1.3331</v>
      </c>
      <c r="U30">
        <v>1.2629999999999999</v>
      </c>
      <c r="V30">
        <v>1.2674000000000001</v>
      </c>
      <c r="W30">
        <v>18.039300000000001</v>
      </c>
      <c r="X30" t="s">
        <v>350</v>
      </c>
      <c r="Y30">
        <v>3.6358999999999999</v>
      </c>
      <c r="Z30" t="s">
        <v>485</v>
      </c>
      <c r="AA30">
        <v>0.99939999999999996</v>
      </c>
      <c r="AB30" t="s">
        <v>827</v>
      </c>
      <c r="AC30">
        <v>2.4788999999999999</v>
      </c>
      <c r="AD30">
        <v>26.131</v>
      </c>
      <c r="AE30">
        <v>201.85839999999999</v>
      </c>
      <c r="AF30">
        <v>8</v>
      </c>
      <c r="AG30">
        <v>119</v>
      </c>
      <c r="AH30">
        <v>14</v>
      </c>
      <c r="AI30">
        <v>24</v>
      </c>
      <c r="AJ30" t="s">
        <v>344</v>
      </c>
      <c r="AL30" t="e">
        <f t="shared" ref="AL30:AL93" si="28">IF(AND(#REF!&lt;&gt;#REF!,#REF!&lt;&gt;#REF!),"Bold","")</f>
        <v>#REF!</v>
      </c>
    </row>
    <row r="31" spans="1:38">
      <c r="A31" t="s">
        <v>1174</v>
      </c>
      <c r="B31" s="1">
        <v>0.82291666666666663</v>
      </c>
      <c r="C31" t="s">
        <v>214</v>
      </c>
      <c r="D31" t="s">
        <v>1164</v>
      </c>
      <c r="E31" t="s">
        <v>230</v>
      </c>
      <c r="F31">
        <v>3752</v>
      </c>
      <c r="G31" t="s">
        <v>979</v>
      </c>
      <c r="H31" t="s">
        <v>980</v>
      </c>
      <c r="I31" t="s">
        <v>5</v>
      </c>
      <c r="J31" t="s">
        <v>234</v>
      </c>
      <c r="K31" t="s">
        <v>1165</v>
      </c>
      <c r="L31">
        <v>2</v>
      </c>
      <c r="M31">
        <v>43.337000000000003</v>
      </c>
      <c r="N31">
        <v>46.1614</v>
      </c>
      <c r="O31">
        <v>22.540800000000001</v>
      </c>
      <c r="P31">
        <v>7.6654</v>
      </c>
      <c r="Q31">
        <v>3.8271999999999999</v>
      </c>
      <c r="R31">
        <v>6.4988000000000001</v>
      </c>
      <c r="S31">
        <v>3.1164000000000001</v>
      </c>
      <c r="T31">
        <v>0</v>
      </c>
      <c r="U31">
        <v>0</v>
      </c>
      <c r="V31">
        <v>0</v>
      </c>
      <c r="W31">
        <v>15.424300000000001</v>
      </c>
      <c r="X31" t="s">
        <v>1044</v>
      </c>
      <c r="Y31">
        <v>1.8288</v>
      </c>
      <c r="Z31" t="s">
        <v>546</v>
      </c>
      <c r="AA31">
        <v>2.0007999999999999</v>
      </c>
      <c r="AB31" t="s">
        <v>1175</v>
      </c>
      <c r="AC31">
        <v>3.9815999999999998</v>
      </c>
      <c r="AD31">
        <v>25.587</v>
      </c>
      <c r="AE31">
        <v>186.8544</v>
      </c>
      <c r="AF31">
        <v>12</v>
      </c>
      <c r="AG31">
        <v>71</v>
      </c>
      <c r="AH31">
        <v>14</v>
      </c>
      <c r="AI31">
        <v>262</v>
      </c>
      <c r="AJ31" t="s">
        <v>344</v>
      </c>
      <c r="AL31" t="e">
        <f t="shared" ref="AL31:AL94" si="29">IF(AND(#REF!&lt;&gt;#REF!,#REF!&lt;&gt;#REF!),"Bold","")</f>
        <v>#REF!</v>
      </c>
    </row>
    <row r="32" spans="1:38">
      <c r="A32" t="s">
        <v>631</v>
      </c>
      <c r="B32" s="1">
        <v>0.60416666666666663</v>
      </c>
      <c r="C32" t="s">
        <v>156</v>
      </c>
      <c r="D32" t="s">
        <v>390</v>
      </c>
      <c r="E32" t="s">
        <v>230</v>
      </c>
      <c r="F32">
        <v>4787</v>
      </c>
      <c r="G32" t="s">
        <v>231</v>
      </c>
      <c r="H32" t="s">
        <v>232</v>
      </c>
      <c r="I32" t="s">
        <v>5</v>
      </c>
      <c r="J32" t="s">
        <v>278</v>
      </c>
      <c r="K32" t="s">
        <v>630</v>
      </c>
      <c r="L32">
        <v>7</v>
      </c>
      <c r="M32">
        <v>80.8</v>
      </c>
      <c r="N32">
        <v>62.96</v>
      </c>
      <c r="O32">
        <v>28.7456</v>
      </c>
      <c r="P32">
        <v>8.9271999999999991</v>
      </c>
      <c r="Q32">
        <v>5.3482000000000003</v>
      </c>
      <c r="R32">
        <v>5.7702</v>
      </c>
      <c r="S32">
        <v>4.1219000000000001</v>
      </c>
      <c r="T32">
        <v>1.9288000000000001</v>
      </c>
      <c r="U32">
        <v>1.8069</v>
      </c>
      <c r="V32">
        <v>1.4411</v>
      </c>
      <c r="W32">
        <v>20.299299999999999</v>
      </c>
      <c r="X32" t="s">
        <v>265</v>
      </c>
      <c r="Y32">
        <v>2.0739000000000001</v>
      </c>
      <c r="Z32" t="s">
        <v>632</v>
      </c>
      <c r="AA32">
        <v>3.6206</v>
      </c>
      <c r="AB32" t="s">
        <v>633</v>
      </c>
      <c r="AC32">
        <v>2.9973999999999998</v>
      </c>
      <c r="AD32">
        <v>25.481100000000001</v>
      </c>
      <c r="AE32" s="23">
        <v>256.32209999999998</v>
      </c>
      <c r="AF32">
        <v>6</v>
      </c>
      <c r="AG32">
        <v>69</v>
      </c>
      <c r="AH32">
        <v>14</v>
      </c>
      <c r="AI32">
        <v>44</v>
      </c>
      <c r="AJ32" t="s">
        <v>344</v>
      </c>
      <c r="AL32" t="e">
        <f t="shared" ref="AL32:AL95" si="30">IF(AND(#REF!&lt;&gt;#REF!,#REF!&lt;&gt;#REF!),"Bold","")</f>
        <v>#REF!</v>
      </c>
    </row>
    <row r="33" spans="1:38">
      <c r="A33" t="s">
        <v>245</v>
      </c>
      <c r="B33" s="1">
        <v>0.51736111111111105</v>
      </c>
      <c r="C33" t="s">
        <v>156</v>
      </c>
      <c r="D33" t="s">
        <v>229</v>
      </c>
      <c r="E33" t="s">
        <v>230</v>
      </c>
      <c r="F33">
        <v>4787</v>
      </c>
      <c r="G33" t="s">
        <v>231</v>
      </c>
      <c r="H33" t="s">
        <v>232</v>
      </c>
      <c r="I33" t="s">
        <v>233</v>
      </c>
      <c r="J33" t="s">
        <v>234</v>
      </c>
      <c r="K33" t="s">
        <v>235</v>
      </c>
      <c r="L33">
        <v>2</v>
      </c>
      <c r="M33">
        <v>83.7</v>
      </c>
      <c r="N33">
        <v>52.009500000000003</v>
      </c>
      <c r="O33">
        <v>25.322299999999998</v>
      </c>
      <c r="P33">
        <v>10.911</v>
      </c>
      <c r="Q33">
        <v>9.6853999999999996</v>
      </c>
      <c r="R33">
        <v>4.2103000000000002</v>
      </c>
      <c r="S33">
        <v>0</v>
      </c>
      <c r="T33">
        <v>0</v>
      </c>
      <c r="U33">
        <v>0</v>
      </c>
      <c r="V33">
        <v>0</v>
      </c>
      <c r="W33">
        <v>20.5807</v>
      </c>
      <c r="X33" t="s">
        <v>246</v>
      </c>
      <c r="Y33">
        <v>2.3248000000000002</v>
      </c>
      <c r="Z33" t="s">
        <v>247</v>
      </c>
      <c r="AA33">
        <v>1.7701</v>
      </c>
      <c r="AB33" t="s">
        <v>244</v>
      </c>
      <c r="AC33">
        <v>1.4400999999999999</v>
      </c>
      <c r="AD33">
        <v>25.466799999999999</v>
      </c>
      <c r="AE33">
        <v>247.84280000000001</v>
      </c>
      <c r="AF33">
        <v>6</v>
      </c>
      <c r="AG33">
        <v>84</v>
      </c>
      <c r="AH33">
        <v>14</v>
      </c>
      <c r="AI33">
        <v>594</v>
      </c>
      <c r="AJ33" t="s">
        <v>344</v>
      </c>
      <c r="AL33" t="e">
        <f t="shared" ref="AL33:AL96" si="31">IF(AND(#REF!&lt;&gt;#REF!,#REF!&lt;&gt;#REF!),"Bold","")</f>
        <v>#REF!</v>
      </c>
    </row>
    <row r="34" spans="1:38">
      <c r="A34" t="s">
        <v>1013</v>
      </c>
      <c r="B34" s="1">
        <v>0.69791666666666663</v>
      </c>
      <c r="C34" t="s">
        <v>214</v>
      </c>
      <c r="D34" t="s">
        <v>448</v>
      </c>
      <c r="E34" t="s">
        <v>230</v>
      </c>
      <c r="F34">
        <v>3752</v>
      </c>
      <c r="G34" t="s">
        <v>979</v>
      </c>
      <c r="H34" t="s">
        <v>980</v>
      </c>
      <c r="I34" t="s">
        <v>5</v>
      </c>
      <c r="J34" t="s">
        <v>278</v>
      </c>
      <c r="K34" t="s">
        <v>981</v>
      </c>
      <c r="L34">
        <v>6</v>
      </c>
      <c r="M34">
        <v>39.168100000000003</v>
      </c>
      <c r="N34">
        <v>40.516199999999998</v>
      </c>
      <c r="O34">
        <v>19.3657</v>
      </c>
      <c r="P34">
        <v>6.8319999999999999</v>
      </c>
      <c r="Q34">
        <v>6.1886000000000001</v>
      </c>
      <c r="R34">
        <v>4.9683999999999999</v>
      </c>
      <c r="S34">
        <v>2.8409</v>
      </c>
      <c r="T34">
        <v>1.0806</v>
      </c>
      <c r="U34">
        <v>0.95760000000000001</v>
      </c>
      <c r="V34">
        <v>0.9506</v>
      </c>
      <c r="W34">
        <v>16.1571</v>
      </c>
      <c r="X34" t="s">
        <v>1014</v>
      </c>
      <c r="Y34">
        <v>0.3332</v>
      </c>
      <c r="Z34" t="s">
        <v>359</v>
      </c>
      <c r="AA34">
        <v>0.69569999999999999</v>
      </c>
      <c r="AB34" t="s">
        <v>1015</v>
      </c>
      <c r="AC34">
        <v>3.0598999999999998</v>
      </c>
      <c r="AD34">
        <v>25.4604</v>
      </c>
      <c r="AE34">
        <v>168.57499999999999</v>
      </c>
      <c r="AF34">
        <v>14</v>
      </c>
      <c r="AG34">
        <v>57</v>
      </c>
      <c r="AH34">
        <v>14</v>
      </c>
      <c r="AI34">
        <v>23</v>
      </c>
      <c r="AJ34" t="s">
        <v>344</v>
      </c>
      <c r="AL34" t="e">
        <f t="shared" ref="AL34:AL97" si="32">IF(AND(#REF!&lt;&gt;#REF!,#REF!&lt;&gt;#REF!),"Bold","")</f>
        <v>#REF!</v>
      </c>
    </row>
    <row r="35" spans="1:38">
      <c r="A35" t="s">
        <v>241</v>
      </c>
      <c r="B35" s="1">
        <v>0.51736111111111105</v>
      </c>
      <c r="C35" t="s">
        <v>156</v>
      </c>
      <c r="D35" t="s">
        <v>229</v>
      </c>
      <c r="E35" t="s">
        <v>230</v>
      </c>
      <c r="F35">
        <v>4787</v>
      </c>
      <c r="G35" t="s">
        <v>231</v>
      </c>
      <c r="H35" t="s">
        <v>232</v>
      </c>
      <c r="I35" t="s">
        <v>233</v>
      </c>
      <c r="J35" t="s">
        <v>234</v>
      </c>
      <c r="K35" t="s">
        <v>235</v>
      </c>
      <c r="L35">
        <v>2</v>
      </c>
      <c r="M35">
        <v>84.814499999999995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20.5029</v>
      </c>
      <c r="X35" t="s">
        <v>242</v>
      </c>
      <c r="Y35">
        <v>1.2776000000000001</v>
      </c>
      <c r="Z35" t="s">
        <v>243</v>
      </c>
      <c r="AA35">
        <v>1.1572</v>
      </c>
      <c r="AB35" t="s">
        <v>244</v>
      </c>
      <c r="AC35">
        <v>1.4400999999999999</v>
      </c>
      <c r="AD35">
        <v>25</v>
      </c>
      <c r="AE35">
        <v>263.19510000000002</v>
      </c>
      <c r="AF35">
        <v>2.5</v>
      </c>
      <c r="AG35">
        <v>0</v>
      </c>
      <c r="AH35">
        <v>14</v>
      </c>
      <c r="AI35">
        <v>27</v>
      </c>
      <c r="AJ35" t="s">
        <v>344</v>
      </c>
      <c r="AL35" t="e">
        <f t="shared" ref="AL35:AL98" si="33">IF(AND(#REF!&lt;&gt;#REF!,#REF!&lt;&gt;#REF!),"Bold","")</f>
        <v>#REF!</v>
      </c>
    </row>
    <row r="36" spans="1:38">
      <c r="A36" t="s">
        <v>655</v>
      </c>
      <c r="B36" s="1">
        <v>0.60416666666666663</v>
      </c>
      <c r="C36" t="s">
        <v>156</v>
      </c>
      <c r="D36" t="s">
        <v>390</v>
      </c>
      <c r="E36" t="s">
        <v>230</v>
      </c>
      <c r="F36">
        <v>4787</v>
      </c>
      <c r="G36" t="s">
        <v>231</v>
      </c>
      <c r="H36" t="s">
        <v>232</v>
      </c>
      <c r="I36" t="s">
        <v>5</v>
      </c>
      <c r="J36" t="s">
        <v>278</v>
      </c>
      <c r="K36" t="s">
        <v>630</v>
      </c>
      <c r="L36">
        <v>6</v>
      </c>
      <c r="M36">
        <v>46.56</v>
      </c>
      <c r="N36">
        <v>34.173999999999999</v>
      </c>
      <c r="O36">
        <v>16.963999999999999</v>
      </c>
      <c r="P36">
        <v>8.8933999999999997</v>
      </c>
      <c r="Q36">
        <v>5.0574000000000003</v>
      </c>
      <c r="R36">
        <v>3.0381999999999998</v>
      </c>
      <c r="S36">
        <v>3.6446999999999998</v>
      </c>
      <c r="T36">
        <v>2.2336</v>
      </c>
      <c r="U36">
        <v>1.3644000000000001</v>
      </c>
      <c r="V36">
        <v>2.0491999999999999</v>
      </c>
      <c r="W36">
        <v>19.350000000000001</v>
      </c>
      <c r="X36" t="s">
        <v>295</v>
      </c>
      <c r="Y36">
        <v>1.2049000000000001</v>
      </c>
      <c r="Z36" t="s">
        <v>296</v>
      </c>
      <c r="AA36">
        <v>1.7305999999999999</v>
      </c>
      <c r="AB36" t="s">
        <v>656</v>
      </c>
      <c r="AC36">
        <v>1.2398</v>
      </c>
      <c r="AD36">
        <v>24.997699999999998</v>
      </c>
      <c r="AE36">
        <v>172.50190000000001</v>
      </c>
      <c r="AF36">
        <v>25</v>
      </c>
      <c r="AG36">
        <v>63</v>
      </c>
      <c r="AH36">
        <v>14</v>
      </c>
      <c r="AI36">
        <v>23</v>
      </c>
      <c r="AJ36" t="s">
        <v>344</v>
      </c>
      <c r="AL36" t="e">
        <f t="shared" ref="AL36:AL99" si="34">IF(AND(#REF!&lt;&gt;#REF!,#REF!&lt;&gt;#REF!),"Bold","")</f>
        <v>#REF!</v>
      </c>
    </row>
    <row r="37" spans="1:38">
      <c r="A37" t="s">
        <v>1088</v>
      </c>
      <c r="B37" s="1">
        <v>0.76041666666666663</v>
      </c>
      <c r="C37" t="s">
        <v>214</v>
      </c>
      <c r="D37" t="s">
        <v>229</v>
      </c>
      <c r="E37" t="s">
        <v>277</v>
      </c>
      <c r="F37">
        <v>3105</v>
      </c>
      <c r="G37" t="s">
        <v>979</v>
      </c>
      <c r="H37" t="s">
        <v>980</v>
      </c>
      <c r="I37" t="s">
        <v>5</v>
      </c>
      <c r="J37" t="s">
        <v>278</v>
      </c>
      <c r="K37" t="s">
        <v>1087</v>
      </c>
      <c r="L37">
        <v>8</v>
      </c>
      <c r="M37">
        <v>72.239999999999995</v>
      </c>
      <c r="N37">
        <v>52.88</v>
      </c>
      <c r="O37">
        <v>22.205300000000001</v>
      </c>
      <c r="P37">
        <v>9.3603000000000005</v>
      </c>
      <c r="Q37">
        <v>8.3896999999999995</v>
      </c>
      <c r="R37">
        <v>6.1622000000000003</v>
      </c>
      <c r="S37">
        <v>3.5406</v>
      </c>
      <c r="T37">
        <v>2.7818000000000001</v>
      </c>
      <c r="U37">
        <v>2.1057999999999999</v>
      </c>
      <c r="V37">
        <v>1.8868</v>
      </c>
      <c r="W37">
        <v>19.336400000000001</v>
      </c>
      <c r="X37" t="s">
        <v>1089</v>
      </c>
      <c r="Y37">
        <v>1.3131999999999999</v>
      </c>
      <c r="Z37" t="s">
        <v>299</v>
      </c>
      <c r="AA37">
        <v>1.6816</v>
      </c>
      <c r="AB37" t="s">
        <v>740</v>
      </c>
      <c r="AC37">
        <v>1.3067</v>
      </c>
      <c r="AD37">
        <v>24.8491</v>
      </c>
      <c r="AE37">
        <v>230.0394</v>
      </c>
      <c r="AF37">
        <v>6</v>
      </c>
      <c r="AG37">
        <v>61</v>
      </c>
      <c r="AH37">
        <v>14</v>
      </c>
      <c r="AI37">
        <v>14</v>
      </c>
      <c r="AJ37" t="s">
        <v>344</v>
      </c>
      <c r="AL37" t="e">
        <f t="shared" ref="AL37:AL100" si="35">IF(AND(#REF!&lt;&gt;#REF!,#REF!&lt;&gt;#REF!),"Bold","")</f>
        <v>#REF!</v>
      </c>
    </row>
    <row r="38" spans="1:38">
      <c r="A38" t="s">
        <v>744</v>
      </c>
      <c r="B38" s="1">
        <v>0.62847222222222221</v>
      </c>
      <c r="C38" t="s">
        <v>156</v>
      </c>
      <c r="D38" t="s">
        <v>719</v>
      </c>
      <c r="E38" t="s">
        <v>335</v>
      </c>
      <c r="F38">
        <v>6728</v>
      </c>
      <c r="G38" t="s">
        <v>231</v>
      </c>
      <c r="H38" t="s">
        <v>232</v>
      </c>
      <c r="I38" t="s">
        <v>5</v>
      </c>
      <c r="J38" t="s">
        <v>278</v>
      </c>
      <c r="K38" t="s">
        <v>720</v>
      </c>
      <c r="L38">
        <v>3</v>
      </c>
      <c r="M38">
        <v>50.924999999999997</v>
      </c>
      <c r="N38">
        <v>46.392800000000001</v>
      </c>
      <c r="O38">
        <v>22.2973</v>
      </c>
      <c r="P38">
        <v>7.8640999999999996</v>
      </c>
      <c r="Q38">
        <v>8.7759</v>
      </c>
      <c r="R38">
        <v>7.6470000000000002</v>
      </c>
      <c r="S38">
        <v>3.3824999999999998</v>
      </c>
      <c r="T38">
        <v>3.7006000000000001</v>
      </c>
      <c r="U38">
        <v>1.9117</v>
      </c>
      <c r="V38">
        <v>2.7181999999999999</v>
      </c>
      <c r="W38">
        <v>18.845700000000001</v>
      </c>
      <c r="X38" t="s">
        <v>237</v>
      </c>
      <c r="Y38">
        <v>2.4613</v>
      </c>
      <c r="Z38" t="s">
        <v>262</v>
      </c>
      <c r="AA38">
        <v>2.0072000000000001</v>
      </c>
      <c r="AB38" t="s">
        <v>330</v>
      </c>
      <c r="AC38">
        <v>1.5149999999999999</v>
      </c>
      <c r="AD38">
        <v>24.604900000000001</v>
      </c>
      <c r="AE38">
        <v>205.04910000000001</v>
      </c>
      <c r="AF38">
        <v>25</v>
      </c>
      <c r="AG38">
        <v>79</v>
      </c>
      <c r="AH38">
        <v>14</v>
      </c>
      <c r="AI38">
        <v>191</v>
      </c>
      <c r="AJ38" t="s">
        <v>344</v>
      </c>
      <c r="AL38" t="e">
        <f t="shared" ref="AL38:AL101" si="36">IF(AND(#REF!&lt;&gt;#REF!,#REF!&lt;&gt;#REF!),"Bold","")</f>
        <v>#REF!</v>
      </c>
    </row>
    <row r="39" spans="1:38">
      <c r="A39" t="s">
        <v>552</v>
      </c>
      <c r="B39" s="1">
        <v>0.58333333333333337</v>
      </c>
      <c r="C39" t="s">
        <v>156</v>
      </c>
      <c r="D39" t="s">
        <v>533</v>
      </c>
      <c r="E39" t="s">
        <v>335</v>
      </c>
      <c r="F39">
        <v>6728</v>
      </c>
      <c r="G39" t="s">
        <v>231</v>
      </c>
      <c r="H39" t="s">
        <v>232</v>
      </c>
      <c r="I39" t="s">
        <v>5</v>
      </c>
      <c r="J39" t="s">
        <v>278</v>
      </c>
      <c r="K39" t="s">
        <v>534</v>
      </c>
      <c r="L39">
        <v>5</v>
      </c>
      <c r="M39">
        <v>59.23</v>
      </c>
      <c r="N39">
        <v>50.816000000000003</v>
      </c>
      <c r="O39">
        <v>41.430399999999999</v>
      </c>
      <c r="P39">
        <v>10.0991</v>
      </c>
      <c r="Q39">
        <v>6.2053000000000003</v>
      </c>
      <c r="R39">
        <v>3.3267000000000002</v>
      </c>
      <c r="S39">
        <v>2.6095999999999999</v>
      </c>
      <c r="T39">
        <v>2.6694</v>
      </c>
      <c r="U39">
        <v>1.5207999999999999</v>
      </c>
      <c r="V39">
        <v>1.2341</v>
      </c>
      <c r="W39">
        <v>12.449299999999999</v>
      </c>
      <c r="X39" t="s">
        <v>288</v>
      </c>
      <c r="Y39">
        <v>1.0741000000000001</v>
      </c>
      <c r="Z39" t="s">
        <v>329</v>
      </c>
      <c r="AA39">
        <v>1.3947000000000001</v>
      </c>
      <c r="AB39" t="s">
        <v>553</v>
      </c>
      <c r="AC39">
        <v>0.5232</v>
      </c>
      <c r="AD39">
        <v>24.4937</v>
      </c>
      <c r="AE39">
        <v>219.07650000000001</v>
      </c>
      <c r="AF39">
        <v>16</v>
      </c>
      <c r="AG39">
        <v>71</v>
      </c>
      <c r="AH39">
        <v>14</v>
      </c>
      <c r="AI39">
        <v>19</v>
      </c>
      <c r="AJ39" t="s">
        <v>344</v>
      </c>
      <c r="AL39" t="e">
        <f t="shared" ref="AL39:AL102" si="37">IF(AND(#REF!&lt;&gt;#REF!,#REF!&lt;&gt;#REF!),"Bold","")</f>
        <v>#REF!</v>
      </c>
    </row>
    <row r="40" spans="1:38">
      <c r="A40" t="s">
        <v>1035</v>
      </c>
      <c r="B40" s="1">
        <v>0.71875</v>
      </c>
      <c r="C40" t="s">
        <v>214</v>
      </c>
      <c r="D40" t="s">
        <v>1023</v>
      </c>
      <c r="E40" t="s">
        <v>335</v>
      </c>
      <c r="F40">
        <v>5531</v>
      </c>
      <c r="G40" t="s">
        <v>979</v>
      </c>
      <c r="H40" t="s">
        <v>980</v>
      </c>
      <c r="I40" t="s">
        <v>5</v>
      </c>
      <c r="J40" t="s">
        <v>278</v>
      </c>
      <c r="K40" t="s">
        <v>1024</v>
      </c>
      <c r="L40">
        <v>6</v>
      </c>
      <c r="M40">
        <v>65.745000000000005</v>
      </c>
      <c r="N40">
        <v>49.535800000000002</v>
      </c>
      <c r="O40">
        <v>28.979199999999999</v>
      </c>
      <c r="P40">
        <v>12.7425</v>
      </c>
      <c r="Q40">
        <v>8.1310000000000002</v>
      </c>
      <c r="R40">
        <v>3.8694999999999999</v>
      </c>
      <c r="S40">
        <v>2.5678000000000001</v>
      </c>
      <c r="T40">
        <v>2.2216</v>
      </c>
      <c r="U40">
        <v>1.7199</v>
      </c>
      <c r="V40">
        <v>1.6647000000000001</v>
      </c>
      <c r="W40">
        <v>20.0307</v>
      </c>
      <c r="X40" t="s">
        <v>1036</v>
      </c>
      <c r="Y40">
        <v>1.9560999999999999</v>
      </c>
      <c r="Z40" t="s">
        <v>399</v>
      </c>
      <c r="AA40">
        <v>1.7657</v>
      </c>
      <c r="AB40" t="s">
        <v>917</v>
      </c>
      <c r="AC40">
        <v>5.2845000000000004</v>
      </c>
      <c r="AD40">
        <v>24.1691</v>
      </c>
      <c r="AE40">
        <v>230.38310000000001</v>
      </c>
      <c r="AF40">
        <v>14</v>
      </c>
      <c r="AG40">
        <v>73</v>
      </c>
      <c r="AH40">
        <v>14</v>
      </c>
      <c r="AJ40" t="s">
        <v>344</v>
      </c>
      <c r="AL40" t="e">
        <f t="shared" ref="AL40:AL103" si="38">IF(AND(#REF!&lt;&gt;#REF!,#REF!&lt;&gt;#REF!),"Bold","")</f>
        <v>#REF!</v>
      </c>
    </row>
    <row r="41" spans="1:38">
      <c r="A41" t="s">
        <v>423</v>
      </c>
      <c r="B41" s="1">
        <v>0.54861111111111105</v>
      </c>
      <c r="C41" t="s">
        <v>177</v>
      </c>
      <c r="D41" t="s">
        <v>390</v>
      </c>
      <c r="E41" t="s">
        <v>230</v>
      </c>
      <c r="F41">
        <v>3119</v>
      </c>
      <c r="G41" t="s">
        <v>336</v>
      </c>
      <c r="H41" t="s">
        <v>337</v>
      </c>
      <c r="I41" t="s">
        <v>5</v>
      </c>
      <c r="J41" t="s">
        <v>278</v>
      </c>
      <c r="K41" t="s">
        <v>391</v>
      </c>
      <c r="L41">
        <v>5</v>
      </c>
      <c r="M41">
        <v>44.983199999999997</v>
      </c>
      <c r="N41">
        <v>41.700499999999998</v>
      </c>
      <c r="O41">
        <v>11.734299999999999</v>
      </c>
      <c r="P41">
        <v>3.1280999999999999</v>
      </c>
      <c r="Q41">
        <v>2.0655999999999999</v>
      </c>
      <c r="R41">
        <v>1.948</v>
      </c>
      <c r="S41">
        <v>2.0261</v>
      </c>
      <c r="T41">
        <v>1.0808</v>
      </c>
      <c r="U41">
        <v>1.0624</v>
      </c>
      <c r="V41">
        <v>1.3355999999999999</v>
      </c>
      <c r="W41">
        <v>10.6883</v>
      </c>
      <c r="X41" t="s">
        <v>424</v>
      </c>
      <c r="Y41">
        <v>1.2463</v>
      </c>
      <c r="Z41" t="s">
        <v>425</v>
      </c>
      <c r="AA41">
        <v>9.6299999999999997E-2</v>
      </c>
      <c r="AB41" t="s">
        <v>426</v>
      </c>
      <c r="AC41">
        <v>1.6647000000000001</v>
      </c>
      <c r="AD41">
        <v>23.6602</v>
      </c>
      <c r="AE41">
        <v>148.42060000000001</v>
      </c>
      <c r="AF41">
        <v>50</v>
      </c>
      <c r="AG41">
        <v>82</v>
      </c>
      <c r="AH41">
        <v>14</v>
      </c>
      <c r="AJ41" t="s">
        <v>344</v>
      </c>
      <c r="AL41" t="e">
        <f t="shared" ref="AL41:AL104" si="39">IF(AND(#REF!&lt;&gt;#REF!,#REF!&lt;&gt;#REF!),"Bold","")</f>
        <v>#REF!</v>
      </c>
    </row>
    <row r="42" spans="1:38">
      <c r="A42" t="s">
        <v>728</v>
      </c>
      <c r="B42" s="1">
        <v>0.62847222222222221</v>
      </c>
      <c r="C42" t="s">
        <v>156</v>
      </c>
      <c r="D42" t="s">
        <v>719</v>
      </c>
      <c r="E42" t="s">
        <v>335</v>
      </c>
      <c r="F42">
        <v>6728</v>
      </c>
      <c r="G42" t="s">
        <v>231</v>
      </c>
      <c r="H42" t="s">
        <v>232</v>
      </c>
      <c r="I42" t="s">
        <v>5</v>
      </c>
      <c r="J42" t="s">
        <v>278</v>
      </c>
      <c r="K42" t="s">
        <v>720</v>
      </c>
      <c r="L42">
        <v>5</v>
      </c>
      <c r="M42">
        <v>90.125</v>
      </c>
      <c r="N42">
        <v>52.564799999999998</v>
      </c>
      <c r="O42">
        <v>30.815999999999999</v>
      </c>
      <c r="P42">
        <v>14.6914</v>
      </c>
      <c r="Q42">
        <v>8.0350000000000001</v>
      </c>
      <c r="R42">
        <v>4.0029000000000003</v>
      </c>
      <c r="S42">
        <v>2.4742000000000002</v>
      </c>
      <c r="T42">
        <v>3.0649999999999999</v>
      </c>
      <c r="U42">
        <v>1.4373</v>
      </c>
      <c r="V42">
        <v>1.0149999999999999</v>
      </c>
      <c r="W42">
        <v>20.176400000000001</v>
      </c>
      <c r="X42" t="s">
        <v>269</v>
      </c>
      <c r="Y42">
        <v>2.1694</v>
      </c>
      <c r="Z42" t="s">
        <v>729</v>
      </c>
      <c r="AA42">
        <v>1.0403</v>
      </c>
      <c r="AB42" t="s">
        <v>730</v>
      </c>
      <c r="AC42">
        <v>1.5013000000000001</v>
      </c>
      <c r="AD42">
        <v>23.575299999999999</v>
      </c>
      <c r="AE42">
        <v>256.6893</v>
      </c>
      <c r="AF42">
        <v>3.5</v>
      </c>
      <c r="AG42">
        <v>75</v>
      </c>
      <c r="AH42">
        <v>15</v>
      </c>
      <c r="AI42">
        <v>204</v>
      </c>
      <c r="AJ42" t="s">
        <v>396</v>
      </c>
      <c r="AL42" t="e">
        <f t="shared" ref="AL42:AL105" si="40">IF(AND(#REF!&lt;&gt;#REF!,#REF!&lt;&gt;#REF!),"Bold","")</f>
        <v>#REF!</v>
      </c>
    </row>
    <row r="43" spans="1:38">
      <c r="A43" t="s">
        <v>569</v>
      </c>
      <c r="B43" s="1">
        <v>0.59027777777777779</v>
      </c>
      <c r="C43" t="s">
        <v>162</v>
      </c>
      <c r="D43" t="s">
        <v>469</v>
      </c>
      <c r="E43" t="s">
        <v>335</v>
      </c>
      <c r="F43">
        <v>4614</v>
      </c>
      <c r="G43" t="s">
        <v>336</v>
      </c>
      <c r="H43" t="s">
        <v>337</v>
      </c>
      <c r="I43" t="s">
        <v>5</v>
      </c>
      <c r="J43" t="s">
        <v>338</v>
      </c>
      <c r="K43" t="s">
        <v>560</v>
      </c>
      <c r="L43">
        <v>9</v>
      </c>
      <c r="M43">
        <v>51.1038</v>
      </c>
      <c r="N43">
        <v>38.571199999999997</v>
      </c>
      <c r="O43">
        <v>21.107199999999999</v>
      </c>
      <c r="P43">
        <v>5.8959999999999999</v>
      </c>
      <c r="Q43">
        <v>6.1239999999999997</v>
      </c>
      <c r="R43">
        <v>2.5169999999999999</v>
      </c>
      <c r="S43">
        <v>1.8432999999999999</v>
      </c>
      <c r="T43">
        <v>1.2816000000000001</v>
      </c>
      <c r="U43">
        <v>1.2185999999999999</v>
      </c>
      <c r="V43">
        <v>1.0878000000000001</v>
      </c>
      <c r="W43">
        <v>21.005700000000001</v>
      </c>
      <c r="X43" t="s">
        <v>570</v>
      </c>
      <c r="Y43">
        <v>0.1</v>
      </c>
      <c r="Z43" t="s">
        <v>571</v>
      </c>
      <c r="AA43">
        <v>0.4</v>
      </c>
      <c r="AB43" t="s">
        <v>360</v>
      </c>
      <c r="AC43">
        <v>2.391</v>
      </c>
      <c r="AD43">
        <v>23.507999999999999</v>
      </c>
      <c r="AE43">
        <v>178.15520000000001</v>
      </c>
      <c r="AF43">
        <v>12</v>
      </c>
      <c r="AG43">
        <v>79</v>
      </c>
      <c r="AH43">
        <v>15</v>
      </c>
      <c r="AI43">
        <v>22</v>
      </c>
      <c r="AJ43" t="s">
        <v>396</v>
      </c>
      <c r="AL43" t="e">
        <f t="shared" ref="AL43:AL106" si="41">IF(AND(#REF!&lt;&gt;#REF!,#REF!&lt;&gt;#REF!),"Bold","")</f>
        <v>#REF!</v>
      </c>
    </row>
    <row r="44" spans="1:38">
      <c r="A44" t="s">
        <v>1117</v>
      </c>
      <c r="B44" s="1">
        <v>0.78125</v>
      </c>
      <c r="C44" t="s">
        <v>214</v>
      </c>
      <c r="D44" t="s">
        <v>1113</v>
      </c>
      <c r="E44" t="s">
        <v>277</v>
      </c>
      <c r="F44">
        <v>3105</v>
      </c>
      <c r="G44" t="s">
        <v>979</v>
      </c>
      <c r="H44" t="s">
        <v>980</v>
      </c>
      <c r="I44" t="s">
        <v>5</v>
      </c>
      <c r="J44" t="s">
        <v>1114</v>
      </c>
      <c r="K44" t="s">
        <v>1115</v>
      </c>
      <c r="L44">
        <v>3</v>
      </c>
      <c r="M44">
        <v>50.055999999999997</v>
      </c>
      <c r="N44">
        <v>43.1982</v>
      </c>
      <c r="O44">
        <v>23.754200000000001</v>
      </c>
      <c r="P44">
        <v>5.1494999999999997</v>
      </c>
      <c r="Q44">
        <v>4.1510999999999996</v>
      </c>
      <c r="R44">
        <v>3.5720000000000001</v>
      </c>
      <c r="S44">
        <v>3.5160999999999998</v>
      </c>
      <c r="T44">
        <v>2.2170999999999998</v>
      </c>
      <c r="U44">
        <v>0.60089999999999999</v>
      </c>
      <c r="V44">
        <v>0.77449999999999997</v>
      </c>
      <c r="W44">
        <v>18.106400000000001</v>
      </c>
      <c r="X44" t="s">
        <v>1017</v>
      </c>
      <c r="Y44">
        <v>1.7517</v>
      </c>
      <c r="Z44" t="s">
        <v>1018</v>
      </c>
      <c r="AA44">
        <v>1.4639</v>
      </c>
      <c r="AB44" t="s">
        <v>1118</v>
      </c>
      <c r="AC44">
        <v>1.7874000000000001</v>
      </c>
      <c r="AD44">
        <v>23.464500000000001</v>
      </c>
      <c r="AE44">
        <v>183.5635</v>
      </c>
      <c r="AF44">
        <v>10</v>
      </c>
      <c r="AG44">
        <v>63</v>
      </c>
      <c r="AH44">
        <v>15</v>
      </c>
      <c r="AI44">
        <v>16</v>
      </c>
      <c r="AJ44" t="s">
        <v>396</v>
      </c>
      <c r="AL44" t="e">
        <f t="shared" ref="AL44:AL107" si="42">IF(AND(#REF!&lt;&gt;#REF!,#REF!&lt;&gt;#REF!),"Bold","")</f>
        <v>#REF!</v>
      </c>
    </row>
    <row r="45" spans="1:38">
      <c r="A45" t="s">
        <v>795</v>
      </c>
      <c r="B45" s="1">
        <v>0.64930555555555558</v>
      </c>
      <c r="C45" t="s">
        <v>156</v>
      </c>
      <c r="D45" t="s">
        <v>719</v>
      </c>
      <c r="E45" t="s">
        <v>277</v>
      </c>
      <c r="F45">
        <v>3493</v>
      </c>
      <c r="G45" t="s">
        <v>231</v>
      </c>
      <c r="H45" t="s">
        <v>232</v>
      </c>
      <c r="I45" t="s">
        <v>5</v>
      </c>
      <c r="J45" t="s">
        <v>278</v>
      </c>
      <c r="K45" t="s">
        <v>788</v>
      </c>
      <c r="L45">
        <v>5</v>
      </c>
      <c r="M45">
        <v>28.635000000000002</v>
      </c>
      <c r="N45">
        <v>36.427999999999997</v>
      </c>
      <c r="O45">
        <v>26.28</v>
      </c>
      <c r="P45">
        <v>5.9427000000000003</v>
      </c>
      <c r="Q45">
        <v>3.1930999999999998</v>
      </c>
      <c r="R45">
        <v>4.1143999999999998</v>
      </c>
      <c r="S45">
        <v>1.9014</v>
      </c>
      <c r="T45">
        <v>1.2582</v>
      </c>
      <c r="U45">
        <v>1.0389999999999999</v>
      </c>
      <c r="V45">
        <v>0.8921</v>
      </c>
      <c r="W45">
        <v>16.244299999999999</v>
      </c>
      <c r="X45" t="s">
        <v>257</v>
      </c>
      <c r="Y45">
        <v>2.0605000000000002</v>
      </c>
      <c r="Z45" t="s">
        <v>258</v>
      </c>
      <c r="AA45">
        <v>1.7403</v>
      </c>
      <c r="AB45" t="s">
        <v>307</v>
      </c>
      <c r="AC45">
        <v>1.3075000000000001</v>
      </c>
      <c r="AD45">
        <v>23.332899999999999</v>
      </c>
      <c r="AE45">
        <v>154.36940000000001</v>
      </c>
      <c r="AF45">
        <v>8</v>
      </c>
      <c r="AG45">
        <v>50</v>
      </c>
      <c r="AH45">
        <v>15</v>
      </c>
      <c r="AI45">
        <v>133</v>
      </c>
      <c r="AJ45" t="s">
        <v>396</v>
      </c>
      <c r="AL45" t="e">
        <f t="shared" ref="AL45:AL108" si="43">IF(AND(#REF!&lt;&gt;#REF!,#REF!&lt;&gt;#REF!),"Bold","")</f>
        <v>#REF!</v>
      </c>
    </row>
    <row r="46" spans="1:38">
      <c r="A46" t="s">
        <v>636</v>
      </c>
      <c r="B46" s="1">
        <v>0.60416666666666663</v>
      </c>
      <c r="C46" t="s">
        <v>156</v>
      </c>
      <c r="D46" t="s">
        <v>390</v>
      </c>
      <c r="E46" t="s">
        <v>230</v>
      </c>
      <c r="F46">
        <v>4787</v>
      </c>
      <c r="G46" t="s">
        <v>231</v>
      </c>
      <c r="H46" t="s">
        <v>232</v>
      </c>
      <c r="I46" t="s">
        <v>5</v>
      </c>
      <c r="J46" t="s">
        <v>278</v>
      </c>
      <c r="K46" t="s">
        <v>630</v>
      </c>
      <c r="L46">
        <v>5</v>
      </c>
      <c r="M46">
        <v>78.63</v>
      </c>
      <c r="N46">
        <v>49.048000000000002</v>
      </c>
      <c r="O46">
        <v>22.3416</v>
      </c>
      <c r="P46">
        <v>7.0129999999999999</v>
      </c>
      <c r="Q46">
        <v>7.5522999999999998</v>
      </c>
      <c r="R46">
        <v>4.359</v>
      </c>
      <c r="S46">
        <v>3.5268000000000002</v>
      </c>
      <c r="T46">
        <v>2.2726000000000002</v>
      </c>
      <c r="U46">
        <v>1.5688</v>
      </c>
      <c r="V46">
        <v>2.2111000000000001</v>
      </c>
      <c r="W46">
        <v>18.5014</v>
      </c>
      <c r="X46" t="s">
        <v>637</v>
      </c>
      <c r="Y46">
        <v>1.1857</v>
      </c>
      <c r="Z46" t="s">
        <v>638</v>
      </c>
      <c r="AA46">
        <v>1.4266000000000001</v>
      </c>
      <c r="AB46" t="s">
        <v>639</v>
      </c>
      <c r="AC46">
        <v>1.4151</v>
      </c>
      <c r="AD46">
        <v>23.275500000000001</v>
      </c>
      <c r="AE46">
        <v>224.32749999999999</v>
      </c>
      <c r="AF46">
        <v>5</v>
      </c>
      <c r="AG46">
        <v>67</v>
      </c>
      <c r="AH46">
        <v>15</v>
      </c>
      <c r="AI46">
        <v>18</v>
      </c>
      <c r="AJ46" t="s">
        <v>396</v>
      </c>
      <c r="AL46" t="e">
        <f t="shared" ref="AL46:AL109" si="44">IF(AND(#REF!&lt;&gt;#REF!,#REF!&lt;&gt;#REF!),"Bold","")</f>
        <v>#REF!</v>
      </c>
    </row>
    <row r="47" spans="1:38">
      <c r="A47" t="s">
        <v>828</v>
      </c>
      <c r="B47" s="1">
        <v>0.65625</v>
      </c>
      <c r="C47" t="s">
        <v>162</v>
      </c>
      <c r="D47" t="s">
        <v>587</v>
      </c>
      <c r="E47" t="s">
        <v>335</v>
      </c>
      <c r="F47">
        <v>4094</v>
      </c>
      <c r="G47" t="s">
        <v>336</v>
      </c>
      <c r="H47" t="s">
        <v>337</v>
      </c>
      <c r="I47" t="s">
        <v>5</v>
      </c>
      <c r="J47" t="s">
        <v>278</v>
      </c>
      <c r="K47" t="s">
        <v>814</v>
      </c>
      <c r="L47">
        <v>5</v>
      </c>
      <c r="M47">
        <v>54.454700000000003</v>
      </c>
      <c r="N47">
        <v>37.877800000000001</v>
      </c>
      <c r="O47">
        <v>31.895199999999999</v>
      </c>
      <c r="P47">
        <v>10.513299999999999</v>
      </c>
      <c r="Q47">
        <v>8.4032999999999998</v>
      </c>
      <c r="R47">
        <v>3.1595</v>
      </c>
      <c r="S47">
        <v>2.7980999999999998</v>
      </c>
      <c r="T47">
        <v>1.2552000000000001</v>
      </c>
      <c r="U47">
        <v>1.4325000000000001</v>
      </c>
      <c r="V47">
        <v>0.80089999999999995</v>
      </c>
      <c r="W47">
        <v>11.5321</v>
      </c>
      <c r="X47" t="s">
        <v>564</v>
      </c>
      <c r="Y47">
        <v>2.5522</v>
      </c>
      <c r="Z47" t="s">
        <v>829</v>
      </c>
      <c r="AA47">
        <v>1.7713000000000001</v>
      </c>
      <c r="AB47" t="s">
        <v>830</v>
      </c>
      <c r="AC47">
        <v>1.4167000000000001</v>
      </c>
      <c r="AD47">
        <v>22.971599999999999</v>
      </c>
      <c r="AE47">
        <v>192.83449999999999</v>
      </c>
      <c r="AF47">
        <v>16</v>
      </c>
      <c r="AG47">
        <v>106</v>
      </c>
      <c r="AH47">
        <v>15</v>
      </c>
      <c r="AI47">
        <v>10</v>
      </c>
      <c r="AJ47" t="s">
        <v>396</v>
      </c>
      <c r="AL47" t="e">
        <f t="shared" ref="AL47:AL110" si="45">IF(AND(#REF!&lt;&gt;#REF!,#REF!&lt;&gt;#REF!),"Bold","")</f>
        <v>#REF!</v>
      </c>
    </row>
    <row r="48" spans="1:38">
      <c r="A48" t="s">
        <v>683</v>
      </c>
      <c r="B48" s="1">
        <v>0.61111111111111105</v>
      </c>
      <c r="C48" t="s">
        <v>162</v>
      </c>
      <c r="D48" t="s">
        <v>672</v>
      </c>
      <c r="E48" t="s">
        <v>335</v>
      </c>
      <c r="F48">
        <v>4094</v>
      </c>
      <c r="G48" t="s">
        <v>336</v>
      </c>
      <c r="H48" t="s">
        <v>337</v>
      </c>
      <c r="I48" t="s">
        <v>5</v>
      </c>
      <c r="J48" t="s">
        <v>338</v>
      </c>
      <c r="K48" t="s">
        <v>673</v>
      </c>
      <c r="L48">
        <v>10</v>
      </c>
      <c r="M48">
        <v>44.144500000000001</v>
      </c>
      <c r="N48">
        <v>56.971699999999998</v>
      </c>
      <c r="O48">
        <v>26.169599999999999</v>
      </c>
      <c r="P48">
        <v>8.4832000000000001</v>
      </c>
      <c r="Q48">
        <v>3.9375</v>
      </c>
      <c r="R48">
        <v>3.4308999999999998</v>
      </c>
      <c r="S48">
        <v>1.5766</v>
      </c>
      <c r="T48">
        <v>1.9209000000000001</v>
      </c>
      <c r="U48">
        <v>1.2914000000000001</v>
      </c>
      <c r="V48">
        <v>1.899</v>
      </c>
      <c r="W48">
        <v>6</v>
      </c>
      <c r="X48" t="s">
        <v>684</v>
      </c>
      <c r="Y48">
        <v>0.43099999999999999</v>
      </c>
      <c r="Z48" t="s">
        <v>567</v>
      </c>
      <c r="AA48">
        <v>2.2967</v>
      </c>
      <c r="AB48" t="s">
        <v>525</v>
      </c>
      <c r="AC48">
        <v>2.3056999999999999</v>
      </c>
      <c r="AD48">
        <v>22.936</v>
      </c>
      <c r="AE48">
        <v>183.79470000000001</v>
      </c>
      <c r="AF48">
        <v>20</v>
      </c>
      <c r="AG48">
        <v>105</v>
      </c>
      <c r="AH48">
        <v>15</v>
      </c>
      <c r="AI48">
        <v>19</v>
      </c>
      <c r="AJ48" t="s">
        <v>396</v>
      </c>
      <c r="AL48" t="e">
        <f t="shared" ref="AL48:AL111" si="46">IF(AND(#REF!&lt;&gt;#REF!,#REF!&lt;&gt;#REF!),"Bold","")</f>
        <v>#REF!</v>
      </c>
    </row>
    <row r="49" spans="1:38">
      <c r="A49" t="s">
        <v>404</v>
      </c>
      <c r="B49" s="1">
        <v>0.54861111111111105</v>
      </c>
      <c r="C49" t="s">
        <v>177</v>
      </c>
      <c r="D49" t="s">
        <v>390</v>
      </c>
      <c r="E49" t="s">
        <v>230</v>
      </c>
      <c r="F49">
        <v>3119</v>
      </c>
      <c r="G49" t="s">
        <v>336</v>
      </c>
      <c r="H49" t="s">
        <v>337</v>
      </c>
      <c r="I49" t="s">
        <v>5</v>
      </c>
      <c r="J49" t="s">
        <v>278</v>
      </c>
      <c r="K49" t="s">
        <v>391</v>
      </c>
      <c r="L49">
        <v>5</v>
      </c>
      <c r="M49">
        <v>46.552399999999999</v>
      </c>
      <c r="N49">
        <v>41.410899999999998</v>
      </c>
      <c r="O49">
        <v>31.6648</v>
      </c>
      <c r="P49">
        <v>6.9844999999999997</v>
      </c>
      <c r="Q49">
        <v>1.1554</v>
      </c>
      <c r="R49">
        <v>1.0853999999999999</v>
      </c>
      <c r="S49">
        <v>1.4139999999999999</v>
      </c>
      <c r="T49">
        <v>1.3975</v>
      </c>
      <c r="U49">
        <v>0.93820000000000003</v>
      </c>
      <c r="V49">
        <v>0</v>
      </c>
      <c r="W49">
        <v>10.041700000000001</v>
      </c>
      <c r="X49" t="s">
        <v>405</v>
      </c>
      <c r="Y49">
        <v>2.7765</v>
      </c>
      <c r="Z49" t="s">
        <v>406</v>
      </c>
      <c r="AA49">
        <v>0.95340000000000003</v>
      </c>
      <c r="AB49" t="s">
        <v>407</v>
      </c>
      <c r="AC49">
        <v>2.5829</v>
      </c>
      <c r="AD49">
        <v>22.444400000000002</v>
      </c>
      <c r="AE49">
        <v>172.4187</v>
      </c>
      <c r="AF49">
        <v>8</v>
      </c>
      <c r="AG49">
        <v>100</v>
      </c>
      <c r="AH49">
        <v>15</v>
      </c>
      <c r="AI49">
        <v>169</v>
      </c>
      <c r="AJ49" t="s">
        <v>396</v>
      </c>
      <c r="AL49" t="e">
        <f t="shared" ref="AL49:AL112" si="47">IF(AND(#REF!&lt;&gt;#REF!,#REF!&lt;&gt;#REF!),"Bold","")</f>
        <v>#REF!</v>
      </c>
    </row>
    <row r="50" spans="1:38">
      <c r="A50" t="s">
        <v>858</v>
      </c>
      <c r="B50" s="1">
        <v>0.66666666666666663</v>
      </c>
      <c r="C50" t="s">
        <v>177</v>
      </c>
      <c r="D50" t="s">
        <v>587</v>
      </c>
      <c r="E50" t="s">
        <v>230</v>
      </c>
      <c r="F50">
        <v>3119</v>
      </c>
      <c r="G50" t="s">
        <v>336</v>
      </c>
      <c r="H50" t="s">
        <v>337</v>
      </c>
      <c r="I50" t="s">
        <v>5</v>
      </c>
      <c r="J50" t="s">
        <v>278</v>
      </c>
      <c r="K50" t="s">
        <v>854</v>
      </c>
      <c r="L50">
        <v>9</v>
      </c>
      <c r="M50">
        <v>77.632999999999996</v>
      </c>
      <c r="N50">
        <v>52.043999999999997</v>
      </c>
      <c r="O50">
        <v>22.129899999999999</v>
      </c>
      <c r="P50">
        <v>5.8368000000000002</v>
      </c>
      <c r="Q50">
        <v>5.6858000000000004</v>
      </c>
      <c r="R50">
        <v>5.2531999999999996</v>
      </c>
      <c r="S50">
        <v>3.6682999999999999</v>
      </c>
      <c r="T50">
        <v>2.2269000000000001</v>
      </c>
      <c r="U50">
        <v>0.63380000000000003</v>
      </c>
      <c r="V50">
        <v>0.70430000000000004</v>
      </c>
      <c r="W50">
        <v>18.6021</v>
      </c>
      <c r="X50" t="s">
        <v>859</v>
      </c>
      <c r="Y50">
        <v>2.7622</v>
      </c>
      <c r="Z50" t="s">
        <v>860</v>
      </c>
      <c r="AA50">
        <v>2.2437</v>
      </c>
      <c r="AB50" t="s">
        <v>861</v>
      </c>
      <c r="AC50">
        <v>1.7665999999999999</v>
      </c>
      <c r="AD50">
        <v>22.2164</v>
      </c>
      <c r="AE50">
        <v>223.40719999999999</v>
      </c>
      <c r="AF50">
        <v>16</v>
      </c>
      <c r="AG50">
        <v>98</v>
      </c>
      <c r="AH50">
        <v>15</v>
      </c>
      <c r="AI50">
        <v>35</v>
      </c>
      <c r="AJ50" t="s">
        <v>396</v>
      </c>
      <c r="AL50" t="e">
        <f t="shared" ref="AL50:AL113" si="48">IF(AND(#REF!&lt;&gt;#REF!,#REF!&lt;&gt;#REF!),"Bold","")</f>
        <v>#REF!</v>
      </c>
    </row>
    <row r="51" spans="1:38">
      <c r="A51" t="s">
        <v>735</v>
      </c>
      <c r="B51" s="1">
        <v>0.62847222222222221</v>
      </c>
      <c r="C51" t="s">
        <v>156</v>
      </c>
      <c r="D51" t="s">
        <v>719</v>
      </c>
      <c r="E51" t="s">
        <v>335</v>
      </c>
      <c r="F51">
        <v>6728</v>
      </c>
      <c r="G51" t="s">
        <v>231</v>
      </c>
      <c r="H51" t="s">
        <v>232</v>
      </c>
      <c r="I51" t="s">
        <v>5</v>
      </c>
      <c r="J51" t="s">
        <v>278</v>
      </c>
      <c r="K51" t="s">
        <v>720</v>
      </c>
      <c r="L51">
        <v>6</v>
      </c>
      <c r="M51">
        <v>79.02</v>
      </c>
      <c r="N51">
        <v>41.934800000000003</v>
      </c>
      <c r="O51">
        <v>24.310400000000001</v>
      </c>
      <c r="P51">
        <v>7.5772000000000004</v>
      </c>
      <c r="Q51">
        <v>5.6148999999999996</v>
      </c>
      <c r="R51">
        <v>4.5902000000000003</v>
      </c>
      <c r="S51">
        <v>3.3228</v>
      </c>
      <c r="T51">
        <v>3.0939999999999999</v>
      </c>
      <c r="U51">
        <v>2.0297999999999998</v>
      </c>
      <c r="V51">
        <v>1.1953</v>
      </c>
      <c r="W51">
        <v>19.614999999999998</v>
      </c>
      <c r="X51" t="s">
        <v>451</v>
      </c>
      <c r="Y51">
        <v>1.9976</v>
      </c>
      <c r="Z51" t="s">
        <v>736</v>
      </c>
      <c r="AA51">
        <v>0.94789999999999996</v>
      </c>
      <c r="AB51" t="s">
        <v>239</v>
      </c>
      <c r="AC51">
        <v>1.4051</v>
      </c>
      <c r="AD51">
        <v>22.197900000000001</v>
      </c>
      <c r="AE51">
        <v>218.85290000000001</v>
      </c>
      <c r="AF51">
        <v>7</v>
      </c>
      <c r="AG51">
        <v>70</v>
      </c>
      <c r="AH51">
        <v>15</v>
      </c>
      <c r="AI51">
        <v>156</v>
      </c>
      <c r="AJ51" t="s">
        <v>396</v>
      </c>
      <c r="AL51" t="e">
        <f t="shared" ref="AL51:AL114" si="49">IF(AND(#REF!&lt;&gt;#REF!,#REF!&lt;&gt;#REF!),"Bold","")</f>
        <v>#REF!</v>
      </c>
    </row>
    <row r="52" spans="1:38">
      <c r="A52" t="s">
        <v>769</v>
      </c>
      <c r="B52" s="1">
        <v>0.63541666666666663</v>
      </c>
      <c r="C52" t="s">
        <v>162</v>
      </c>
      <c r="D52" t="s">
        <v>745</v>
      </c>
      <c r="E52" t="s">
        <v>335</v>
      </c>
      <c r="F52">
        <v>4614</v>
      </c>
      <c r="G52" t="s">
        <v>336</v>
      </c>
      <c r="H52" t="s">
        <v>337</v>
      </c>
      <c r="I52" t="s">
        <v>5</v>
      </c>
      <c r="J52" t="s">
        <v>338</v>
      </c>
      <c r="K52" t="s">
        <v>746</v>
      </c>
      <c r="L52">
        <v>11</v>
      </c>
      <c r="M52">
        <v>71.715000000000003</v>
      </c>
      <c r="N52">
        <v>28.762799999999999</v>
      </c>
      <c r="O52">
        <v>20.682400000000001</v>
      </c>
      <c r="P52">
        <v>5.4212999999999996</v>
      </c>
      <c r="Q52">
        <v>2.9112</v>
      </c>
      <c r="R52">
        <v>2.8395000000000001</v>
      </c>
      <c r="S52">
        <v>1.5825</v>
      </c>
      <c r="T52">
        <v>0.96230000000000004</v>
      </c>
      <c r="U52">
        <v>1.4004000000000001</v>
      </c>
      <c r="V52">
        <v>1.0661</v>
      </c>
      <c r="W52">
        <v>7.7117000000000004</v>
      </c>
      <c r="X52" t="s">
        <v>770</v>
      </c>
      <c r="Y52">
        <v>0.34760000000000002</v>
      </c>
      <c r="Z52" t="s">
        <v>481</v>
      </c>
      <c r="AA52">
        <v>1.2378</v>
      </c>
      <c r="AB52" t="s">
        <v>771</v>
      </c>
      <c r="AC52">
        <v>1.3673999999999999</v>
      </c>
      <c r="AD52">
        <v>22.1724</v>
      </c>
      <c r="AE52">
        <v>170.18029999999999</v>
      </c>
      <c r="AF52">
        <v>5</v>
      </c>
      <c r="AG52">
        <v>85</v>
      </c>
      <c r="AH52">
        <v>15</v>
      </c>
      <c r="AI52">
        <v>27</v>
      </c>
      <c r="AJ52" t="s">
        <v>396</v>
      </c>
      <c r="AL52" t="e">
        <f t="shared" ref="AL52:AL115" si="50">IF(AND(#REF!&lt;&gt;#REF!,#REF!&lt;&gt;#REF!),"Bold","")</f>
        <v>#REF!</v>
      </c>
    </row>
    <row r="53" spans="1:38">
      <c r="A53" t="s">
        <v>1050</v>
      </c>
      <c r="B53" s="1">
        <v>0.71875</v>
      </c>
      <c r="C53" t="s">
        <v>214</v>
      </c>
      <c r="D53" t="s">
        <v>1023</v>
      </c>
      <c r="E53" t="s">
        <v>335</v>
      </c>
      <c r="F53">
        <v>5531</v>
      </c>
      <c r="G53" t="s">
        <v>979</v>
      </c>
      <c r="H53" t="s">
        <v>980</v>
      </c>
      <c r="I53" t="s">
        <v>5</v>
      </c>
      <c r="J53" t="s">
        <v>278</v>
      </c>
      <c r="K53" t="s">
        <v>1024</v>
      </c>
      <c r="L53">
        <v>3</v>
      </c>
      <c r="M53">
        <v>47.364400000000003</v>
      </c>
      <c r="N53">
        <v>42.871699999999997</v>
      </c>
      <c r="O53">
        <v>17.004799999999999</v>
      </c>
      <c r="P53">
        <v>7.8727999999999998</v>
      </c>
      <c r="Q53">
        <v>6.3898999999999999</v>
      </c>
      <c r="R53">
        <v>4.8079000000000001</v>
      </c>
      <c r="S53">
        <v>3.7719999999999998</v>
      </c>
      <c r="T53">
        <v>1.3174999999999999</v>
      </c>
      <c r="U53">
        <v>0</v>
      </c>
      <c r="V53">
        <v>0</v>
      </c>
      <c r="W53">
        <v>17.7379</v>
      </c>
      <c r="X53" t="s">
        <v>1051</v>
      </c>
      <c r="Y53">
        <v>2.3773</v>
      </c>
      <c r="Z53" t="s">
        <v>1052</v>
      </c>
      <c r="AA53">
        <v>0.41160000000000002</v>
      </c>
      <c r="AB53" t="s">
        <v>1053</v>
      </c>
      <c r="AC53">
        <v>1.8787</v>
      </c>
      <c r="AD53">
        <v>21.934200000000001</v>
      </c>
      <c r="AE53">
        <v>178.5472</v>
      </c>
      <c r="AF53">
        <v>25</v>
      </c>
      <c r="AG53">
        <v>74</v>
      </c>
      <c r="AH53">
        <v>15</v>
      </c>
      <c r="AI53">
        <v>51</v>
      </c>
      <c r="AJ53" t="s">
        <v>396</v>
      </c>
      <c r="AL53" t="e">
        <f t="shared" ref="AL53:AL116" si="51">IF(AND(#REF!&lt;&gt;#REF!,#REF!&lt;&gt;#REF!),"Bold","")</f>
        <v>#REF!</v>
      </c>
    </row>
    <row r="54" spans="1:38">
      <c r="A54" t="s">
        <v>677</v>
      </c>
      <c r="B54" s="1">
        <v>0.61111111111111105</v>
      </c>
      <c r="C54" t="s">
        <v>162</v>
      </c>
      <c r="D54" t="s">
        <v>672</v>
      </c>
      <c r="E54" t="s">
        <v>335</v>
      </c>
      <c r="F54">
        <v>4094</v>
      </c>
      <c r="G54" t="s">
        <v>336</v>
      </c>
      <c r="H54" t="s">
        <v>337</v>
      </c>
      <c r="I54" t="s">
        <v>5</v>
      </c>
      <c r="J54" t="s">
        <v>338</v>
      </c>
      <c r="K54" t="s">
        <v>673</v>
      </c>
      <c r="L54">
        <v>6</v>
      </c>
      <c r="M54">
        <v>93.352199999999996</v>
      </c>
      <c r="N54">
        <v>58.856000000000002</v>
      </c>
      <c r="O54">
        <v>19.2774</v>
      </c>
      <c r="P54">
        <v>13.8276</v>
      </c>
      <c r="Q54">
        <v>5.4123999999999999</v>
      </c>
      <c r="R54">
        <v>6.4776999999999996</v>
      </c>
      <c r="S54">
        <v>3.0179999999999998</v>
      </c>
      <c r="T54">
        <v>1.8765000000000001</v>
      </c>
      <c r="U54">
        <v>1.2256</v>
      </c>
      <c r="V54">
        <v>0.96860000000000002</v>
      </c>
      <c r="W54">
        <v>11.3436</v>
      </c>
      <c r="X54" t="s">
        <v>382</v>
      </c>
      <c r="Y54">
        <v>2.6360000000000001</v>
      </c>
      <c r="Z54" t="s">
        <v>678</v>
      </c>
      <c r="AA54">
        <v>1.5046999999999999</v>
      </c>
      <c r="AB54" t="s">
        <v>483</v>
      </c>
      <c r="AC54">
        <v>2.1938</v>
      </c>
      <c r="AD54">
        <v>21.762699999999999</v>
      </c>
      <c r="AE54">
        <v>243.73249999999999</v>
      </c>
      <c r="AF54">
        <v>3.5</v>
      </c>
      <c r="AG54">
        <v>104</v>
      </c>
      <c r="AH54">
        <v>15</v>
      </c>
      <c r="AI54">
        <v>137</v>
      </c>
      <c r="AJ54" t="s">
        <v>396</v>
      </c>
      <c r="AL54" t="e">
        <f t="shared" ref="AL54:AL117" si="52">IF(AND(#REF!&lt;&gt;#REF!,#REF!&lt;&gt;#REF!),"Bold","")</f>
        <v>#REF!</v>
      </c>
    </row>
    <row r="55" spans="1:38">
      <c r="A55" t="s">
        <v>711</v>
      </c>
      <c r="B55" s="1">
        <v>0.61805555555555558</v>
      </c>
      <c r="C55" t="s">
        <v>177</v>
      </c>
      <c r="D55" t="s">
        <v>705</v>
      </c>
      <c r="E55" t="s">
        <v>335</v>
      </c>
      <c r="F55">
        <v>4159</v>
      </c>
      <c r="G55" t="s">
        <v>336</v>
      </c>
      <c r="H55" t="s">
        <v>337</v>
      </c>
      <c r="I55" t="s">
        <v>5</v>
      </c>
      <c r="J55" t="s">
        <v>338</v>
      </c>
      <c r="K55" t="s">
        <v>706</v>
      </c>
      <c r="L55">
        <v>5</v>
      </c>
      <c r="M55">
        <v>56.3292</v>
      </c>
      <c r="N55">
        <v>54.1188</v>
      </c>
      <c r="O55">
        <v>31.5809</v>
      </c>
      <c r="P55">
        <v>6.5635000000000003</v>
      </c>
      <c r="Q55">
        <v>4.5976999999999997</v>
      </c>
      <c r="R55">
        <v>2.8651</v>
      </c>
      <c r="S55">
        <v>3.5190999999999999</v>
      </c>
      <c r="T55">
        <v>2.0478999999999998</v>
      </c>
      <c r="U55">
        <v>1.9479</v>
      </c>
      <c r="V55">
        <v>1.0528</v>
      </c>
      <c r="W55">
        <v>15.1257</v>
      </c>
      <c r="X55" t="s">
        <v>607</v>
      </c>
      <c r="Y55">
        <v>2.2686000000000002</v>
      </c>
      <c r="Z55" t="s">
        <v>387</v>
      </c>
      <c r="AA55">
        <v>1.1661999999999999</v>
      </c>
      <c r="AB55" t="s">
        <v>712</v>
      </c>
      <c r="AC55">
        <v>1.3371</v>
      </c>
      <c r="AD55">
        <v>21.5884</v>
      </c>
      <c r="AE55">
        <v>206.10890000000001</v>
      </c>
      <c r="AF55">
        <v>5.5</v>
      </c>
      <c r="AG55">
        <v>108</v>
      </c>
      <c r="AH55">
        <v>15</v>
      </c>
      <c r="AI55">
        <v>71</v>
      </c>
      <c r="AJ55" t="s">
        <v>396</v>
      </c>
      <c r="AL55" t="e">
        <f t="shared" ref="AL55:AL118" si="53">IF(AND(#REF!&lt;&gt;#REF!,#REF!&lt;&gt;#REF!),"Bold","")</f>
        <v>#REF!</v>
      </c>
    </row>
    <row r="56" spans="1:38">
      <c r="A56" t="s">
        <v>543</v>
      </c>
      <c r="B56" s="1">
        <v>0.58333333333333337</v>
      </c>
      <c r="C56" t="s">
        <v>156</v>
      </c>
      <c r="D56" t="s">
        <v>533</v>
      </c>
      <c r="E56" t="s">
        <v>335</v>
      </c>
      <c r="F56">
        <v>6728</v>
      </c>
      <c r="G56" t="s">
        <v>231</v>
      </c>
      <c r="H56" t="s">
        <v>232</v>
      </c>
      <c r="I56" t="s">
        <v>5</v>
      </c>
      <c r="J56" t="s">
        <v>278</v>
      </c>
      <c r="K56" t="s">
        <v>534</v>
      </c>
      <c r="L56">
        <v>6</v>
      </c>
      <c r="M56">
        <v>75.84</v>
      </c>
      <c r="N56">
        <v>48.855800000000002</v>
      </c>
      <c r="O56">
        <v>35.703800000000001</v>
      </c>
      <c r="P56">
        <v>11.3308</v>
      </c>
      <c r="Q56">
        <v>5.3579999999999997</v>
      </c>
      <c r="R56">
        <v>2.5886999999999998</v>
      </c>
      <c r="S56">
        <v>3.2831000000000001</v>
      </c>
      <c r="T56">
        <v>2.6549999999999998</v>
      </c>
      <c r="U56">
        <v>1.6057999999999999</v>
      </c>
      <c r="V56">
        <v>1.2603</v>
      </c>
      <c r="W56">
        <v>19.026399999999999</v>
      </c>
      <c r="X56" t="s">
        <v>316</v>
      </c>
      <c r="Y56">
        <v>1.4076</v>
      </c>
      <c r="Z56" t="s">
        <v>317</v>
      </c>
      <c r="AA56">
        <v>1.1841999999999999</v>
      </c>
      <c r="AB56" t="s">
        <v>544</v>
      </c>
      <c r="AC56">
        <v>2.5598999999999998</v>
      </c>
      <c r="AD56">
        <v>21.573599999999999</v>
      </c>
      <c r="AE56">
        <v>234.233</v>
      </c>
      <c r="AF56">
        <v>7</v>
      </c>
      <c r="AG56">
        <v>72</v>
      </c>
      <c r="AH56">
        <v>15</v>
      </c>
      <c r="AI56">
        <v>173</v>
      </c>
      <c r="AJ56" t="s">
        <v>396</v>
      </c>
      <c r="AL56" t="e">
        <f t="shared" ref="AL56:AL119" si="54">IF(AND(#REF!&lt;&gt;#REF!,#REF!&lt;&gt;#REF!),"Bold","")</f>
        <v>#REF!</v>
      </c>
    </row>
    <row r="57" spans="1:38">
      <c r="A57" t="s">
        <v>649</v>
      </c>
      <c r="B57" s="1">
        <v>0.60416666666666663</v>
      </c>
      <c r="C57" t="s">
        <v>156</v>
      </c>
      <c r="D57" t="s">
        <v>390</v>
      </c>
      <c r="E57" t="s">
        <v>230</v>
      </c>
      <c r="F57">
        <v>4787</v>
      </c>
      <c r="G57" t="s">
        <v>231</v>
      </c>
      <c r="H57" t="s">
        <v>232</v>
      </c>
      <c r="I57" t="s">
        <v>5</v>
      </c>
      <c r="J57" t="s">
        <v>278</v>
      </c>
      <c r="K57" t="s">
        <v>630</v>
      </c>
      <c r="L57">
        <v>10</v>
      </c>
      <c r="M57">
        <v>36.737499999999997</v>
      </c>
      <c r="N57">
        <v>50.194200000000002</v>
      </c>
      <c r="O57">
        <v>24.526</v>
      </c>
      <c r="P57">
        <v>10.313700000000001</v>
      </c>
      <c r="Q57">
        <v>4.4493999999999998</v>
      </c>
      <c r="R57">
        <v>5.6223999999999998</v>
      </c>
      <c r="S57">
        <v>4.0170000000000003</v>
      </c>
      <c r="T57">
        <v>1.2907999999999999</v>
      </c>
      <c r="U57">
        <v>1.4101999999999999</v>
      </c>
      <c r="V57">
        <v>1.8055000000000001</v>
      </c>
      <c r="W57">
        <v>17.545000000000002</v>
      </c>
      <c r="X57" t="s">
        <v>650</v>
      </c>
      <c r="Y57">
        <v>0</v>
      </c>
      <c r="Z57" t="s">
        <v>651</v>
      </c>
      <c r="AA57">
        <v>1.3064</v>
      </c>
      <c r="AB57" t="s">
        <v>652</v>
      </c>
      <c r="AC57">
        <v>0.92</v>
      </c>
      <c r="AD57">
        <v>21.351800000000001</v>
      </c>
      <c r="AE57">
        <v>181.48990000000001</v>
      </c>
      <c r="AF57">
        <v>14</v>
      </c>
      <c r="AG57">
        <v>70</v>
      </c>
      <c r="AH57">
        <v>6</v>
      </c>
      <c r="AI57">
        <v>28</v>
      </c>
      <c r="AJ57" t="s">
        <v>5</v>
      </c>
      <c r="AL57" t="e">
        <f t="shared" ref="AL57:AL120" si="55">IF(AND(#REF!&lt;&gt;#REF!,#REF!&lt;&gt;#REF!),"Bold","")</f>
        <v>#REF!</v>
      </c>
    </row>
    <row r="58" spans="1:38">
      <c r="A58" t="s">
        <v>1002</v>
      </c>
      <c r="B58" s="1">
        <v>0.69791666666666663</v>
      </c>
      <c r="C58" t="s">
        <v>214</v>
      </c>
      <c r="D58" t="s">
        <v>448</v>
      </c>
      <c r="E58" t="s">
        <v>230</v>
      </c>
      <c r="F58">
        <v>3752</v>
      </c>
      <c r="G58" t="s">
        <v>979</v>
      </c>
      <c r="H58" t="s">
        <v>980</v>
      </c>
      <c r="I58" t="s">
        <v>5</v>
      </c>
      <c r="J58" t="s">
        <v>278</v>
      </c>
      <c r="K58" t="s">
        <v>981</v>
      </c>
      <c r="L58">
        <v>5</v>
      </c>
      <c r="M58">
        <v>47.5488</v>
      </c>
      <c r="N58">
        <v>60.062399999999997</v>
      </c>
      <c r="O58">
        <v>19.809100000000001</v>
      </c>
      <c r="P58">
        <v>7.8526999999999996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5.2378999999999998</v>
      </c>
      <c r="X58" t="s">
        <v>253</v>
      </c>
      <c r="Y58">
        <v>1.4905999999999999</v>
      </c>
      <c r="Z58" t="s">
        <v>1003</v>
      </c>
      <c r="AA58">
        <v>0.52370000000000005</v>
      </c>
      <c r="AB58" t="s">
        <v>1004</v>
      </c>
      <c r="AC58">
        <v>1.9892000000000001</v>
      </c>
      <c r="AD58">
        <v>21.232900000000001</v>
      </c>
      <c r="AE58">
        <v>182.92140000000001</v>
      </c>
      <c r="AF58">
        <v>14</v>
      </c>
      <c r="AG58">
        <v>68</v>
      </c>
      <c r="AH58">
        <v>6</v>
      </c>
      <c r="AI58">
        <v>8</v>
      </c>
      <c r="AJ58" t="s">
        <v>5</v>
      </c>
      <c r="AL58" t="e">
        <f t="shared" ref="AL58:AL121" si="56">IF(AND(#REF!&lt;&gt;#REF!,#REF!&lt;&gt;#REF!),"Bold","")</f>
        <v>#REF!</v>
      </c>
    </row>
    <row r="59" spans="1:38">
      <c r="A59" t="s">
        <v>893</v>
      </c>
      <c r="B59" s="1">
        <v>0.66666666666666663</v>
      </c>
      <c r="C59" t="s">
        <v>177</v>
      </c>
      <c r="D59" t="s">
        <v>587</v>
      </c>
      <c r="E59" t="s">
        <v>230</v>
      </c>
      <c r="F59">
        <v>3119</v>
      </c>
      <c r="G59" t="s">
        <v>336</v>
      </c>
      <c r="H59" t="s">
        <v>337</v>
      </c>
      <c r="I59" t="s">
        <v>5</v>
      </c>
      <c r="J59" t="s">
        <v>278</v>
      </c>
      <c r="K59" t="s">
        <v>854</v>
      </c>
      <c r="L59">
        <v>8</v>
      </c>
      <c r="M59">
        <v>34.549999999999997</v>
      </c>
      <c r="N59">
        <v>28.9679</v>
      </c>
      <c r="O59">
        <v>16.167400000000001</v>
      </c>
      <c r="P59">
        <v>6.6002999999999998</v>
      </c>
      <c r="Q59">
        <v>4.0189000000000004</v>
      </c>
      <c r="R59">
        <v>3.0525000000000002</v>
      </c>
      <c r="S59">
        <v>3.0373999999999999</v>
      </c>
      <c r="T59">
        <v>0.99480000000000002</v>
      </c>
      <c r="U59">
        <v>0.99209999999999998</v>
      </c>
      <c r="V59">
        <v>1.2335</v>
      </c>
      <c r="W59">
        <v>12.303599999999999</v>
      </c>
      <c r="X59" t="s">
        <v>894</v>
      </c>
      <c r="Y59">
        <v>0.48659999999999998</v>
      </c>
      <c r="Z59" t="s">
        <v>895</v>
      </c>
      <c r="AA59">
        <v>0.28149999999999997</v>
      </c>
      <c r="AB59" t="s">
        <v>896</v>
      </c>
      <c r="AC59">
        <v>0.28399999999999997</v>
      </c>
      <c r="AD59">
        <v>21.211600000000001</v>
      </c>
      <c r="AE59">
        <v>134.18199999999999</v>
      </c>
      <c r="AF59">
        <v>20</v>
      </c>
      <c r="AG59">
        <v>95</v>
      </c>
      <c r="AH59">
        <v>6</v>
      </c>
      <c r="AI59">
        <v>10</v>
      </c>
      <c r="AJ59" t="s">
        <v>5</v>
      </c>
      <c r="AL59" t="e">
        <f t="shared" ref="AL59:AL122" si="57">IF(AND(#REF!&lt;&gt;#REF!,#REF!&lt;&gt;#REF!),"Bold","")</f>
        <v>#REF!</v>
      </c>
    </row>
    <row r="60" spans="1:38">
      <c r="A60" t="s">
        <v>1074</v>
      </c>
      <c r="B60" s="1">
        <v>0.73958333333333337</v>
      </c>
      <c r="C60" t="s">
        <v>214</v>
      </c>
      <c r="D60" t="s">
        <v>229</v>
      </c>
      <c r="E60" t="s">
        <v>277</v>
      </c>
      <c r="F60">
        <v>3105</v>
      </c>
      <c r="G60" t="s">
        <v>979</v>
      </c>
      <c r="H60" t="s">
        <v>980</v>
      </c>
      <c r="I60" t="s">
        <v>5</v>
      </c>
      <c r="J60" t="s">
        <v>278</v>
      </c>
      <c r="K60" t="s">
        <v>1061</v>
      </c>
      <c r="L60">
        <v>5</v>
      </c>
      <c r="M60">
        <v>36.371499999999997</v>
      </c>
      <c r="N60">
        <v>48.915799999999997</v>
      </c>
      <c r="O60">
        <v>18.924199999999999</v>
      </c>
      <c r="P60">
        <v>6.1543999999999999</v>
      </c>
      <c r="Q60">
        <v>6.1159999999999997</v>
      </c>
      <c r="R60">
        <v>4.1349999999999998</v>
      </c>
      <c r="S60">
        <v>1.8355999999999999</v>
      </c>
      <c r="T60">
        <v>2.1339999999999999</v>
      </c>
      <c r="U60">
        <v>0.72789999999999999</v>
      </c>
      <c r="V60">
        <v>0.97850000000000004</v>
      </c>
      <c r="W60">
        <v>16.5229</v>
      </c>
      <c r="X60" t="s">
        <v>284</v>
      </c>
      <c r="Y60">
        <v>1.2446999999999999</v>
      </c>
      <c r="Z60" t="s">
        <v>285</v>
      </c>
      <c r="AA60">
        <v>1.0152000000000001</v>
      </c>
      <c r="AB60" t="s">
        <v>644</v>
      </c>
      <c r="AC60">
        <v>1.4162999999999999</v>
      </c>
      <c r="AD60">
        <v>21.1126</v>
      </c>
      <c r="AE60">
        <v>167.6045</v>
      </c>
      <c r="AF60">
        <v>10</v>
      </c>
      <c r="AG60">
        <v>64</v>
      </c>
      <c r="AH60">
        <v>6</v>
      </c>
      <c r="AI60">
        <v>20</v>
      </c>
      <c r="AJ60" t="s">
        <v>5</v>
      </c>
      <c r="AL60" t="e">
        <f t="shared" ref="AL60:AL123" si="58">IF(AND(#REF!&lt;&gt;#REF!,#REF!&lt;&gt;#REF!),"Bold","")</f>
        <v>#REF!</v>
      </c>
    </row>
    <row r="61" spans="1:38">
      <c r="A61" t="s">
        <v>764</v>
      </c>
      <c r="B61" s="1">
        <v>0.63541666666666663</v>
      </c>
      <c r="C61" t="s">
        <v>162</v>
      </c>
      <c r="D61" t="s">
        <v>745</v>
      </c>
      <c r="E61" t="s">
        <v>335</v>
      </c>
      <c r="F61">
        <v>4614</v>
      </c>
      <c r="G61" t="s">
        <v>336</v>
      </c>
      <c r="H61" t="s">
        <v>337</v>
      </c>
      <c r="I61" t="s">
        <v>5</v>
      </c>
      <c r="J61" t="s">
        <v>338</v>
      </c>
      <c r="K61" t="s">
        <v>746</v>
      </c>
      <c r="L61">
        <v>7</v>
      </c>
      <c r="M61">
        <v>41.668999999999997</v>
      </c>
      <c r="N61">
        <v>61.56</v>
      </c>
      <c r="O61">
        <v>19.446400000000001</v>
      </c>
      <c r="P61">
        <v>6.3231999999999999</v>
      </c>
      <c r="Q61">
        <v>4.3202999999999996</v>
      </c>
      <c r="R61">
        <v>2.7561</v>
      </c>
      <c r="S61">
        <v>1.9214</v>
      </c>
      <c r="T61">
        <v>0.80530000000000002</v>
      </c>
      <c r="U61">
        <v>0.77880000000000005</v>
      </c>
      <c r="V61">
        <v>0.52310000000000001</v>
      </c>
      <c r="W61">
        <v>8.1382999999999992</v>
      </c>
      <c r="X61" t="s">
        <v>765</v>
      </c>
      <c r="Y61">
        <v>2.9723000000000002</v>
      </c>
      <c r="Z61" t="s">
        <v>766</v>
      </c>
      <c r="AA61">
        <v>0.82120000000000004</v>
      </c>
      <c r="AB61" t="s">
        <v>407</v>
      </c>
      <c r="AC61">
        <v>2.5114999999999998</v>
      </c>
      <c r="AD61">
        <v>20.9191</v>
      </c>
      <c r="AE61">
        <v>175.46610000000001</v>
      </c>
      <c r="AF61">
        <v>6.5</v>
      </c>
      <c r="AG61">
        <v>100</v>
      </c>
      <c r="AH61">
        <v>6</v>
      </c>
      <c r="AI61">
        <v>18</v>
      </c>
      <c r="AJ61" t="s">
        <v>5</v>
      </c>
      <c r="AL61" t="e">
        <f t="shared" ref="AL61:AL124" si="59">IF(AND(#REF!&lt;&gt;#REF!,#REF!&lt;&gt;#REF!),"Bold","")</f>
        <v>#REF!</v>
      </c>
    </row>
    <row r="62" spans="1:38">
      <c r="A62" t="s">
        <v>465</v>
      </c>
      <c r="B62" s="1">
        <v>0.55902777777777779</v>
      </c>
      <c r="C62" t="s">
        <v>156</v>
      </c>
      <c r="D62" t="s">
        <v>448</v>
      </c>
      <c r="E62" t="s">
        <v>335</v>
      </c>
      <c r="F62">
        <v>6728</v>
      </c>
      <c r="G62" t="s">
        <v>231</v>
      </c>
      <c r="H62" t="s">
        <v>232</v>
      </c>
      <c r="I62" t="s">
        <v>5</v>
      </c>
      <c r="J62" t="s">
        <v>278</v>
      </c>
      <c r="K62" t="s">
        <v>449</v>
      </c>
      <c r="L62">
        <v>8</v>
      </c>
      <c r="M62">
        <v>47.4818</v>
      </c>
      <c r="N62">
        <v>47.568800000000003</v>
      </c>
      <c r="O62">
        <v>23.678599999999999</v>
      </c>
      <c r="P62">
        <v>12.0746</v>
      </c>
      <c r="Q62">
        <v>6.9953000000000003</v>
      </c>
      <c r="R62">
        <v>6.4890999999999996</v>
      </c>
      <c r="S62">
        <v>5.5476000000000001</v>
      </c>
      <c r="T62">
        <v>2.1299000000000001</v>
      </c>
      <c r="U62">
        <v>1.8766</v>
      </c>
      <c r="V62">
        <v>2.0247000000000002</v>
      </c>
      <c r="W62">
        <v>20.776399999999999</v>
      </c>
      <c r="X62" t="s">
        <v>466</v>
      </c>
      <c r="Y62">
        <v>1.6124000000000001</v>
      </c>
      <c r="Z62" t="s">
        <v>467</v>
      </c>
      <c r="AA62">
        <v>2.4137</v>
      </c>
      <c r="AB62" t="s">
        <v>468</v>
      </c>
      <c r="AC62">
        <v>0.95760000000000001</v>
      </c>
      <c r="AD62">
        <v>20.817799999999998</v>
      </c>
      <c r="AE62">
        <v>202.44489999999999</v>
      </c>
      <c r="AF62">
        <v>12</v>
      </c>
      <c r="AG62">
        <v>77</v>
      </c>
      <c r="AH62">
        <v>6</v>
      </c>
      <c r="AI62">
        <v>17</v>
      </c>
      <c r="AJ62" t="s">
        <v>5</v>
      </c>
      <c r="AL62" t="e">
        <f t="shared" ref="AL62:AL125" si="60">IF(AND(#REF!&lt;&gt;#REF!,#REF!&lt;&gt;#REF!),"Bold","")</f>
        <v>#REF!</v>
      </c>
    </row>
    <row r="63" spans="1:38">
      <c r="A63" t="s">
        <v>537</v>
      </c>
      <c r="B63" s="1">
        <v>0.58333333333333337</v>
      </c>
      <c r="C63" t="s">
        <v>156</v>
      </c>
      <c r="D63" t="s">
        <v>533</v>
      </c>
      <c r="E63" t="s">
        <v>335</v>
      </c>
      <c r="F63">
        <v>6728</v>
      </c>
      <c r="G63" t="s">
        <v>231</v>
      </c>
      <c r="H63" t="s">
        <v>232</v>
      </c>
      <c r="I63" t="s">
        <v>5</v>
      </c>
      <c r="J63" t="s">
        <v>278</v>
      </c>
      <c r="K63" t="s">
        <v>534</v>
      </c>
      <c r="L63">
        <v>10</v>
      </c>
      <c r="M63">
        <v>75.739999999999995</v>
      </c>
      <c r="N63">
        <v>70.803899999999999</v>
      </c>
      <c r="O63">
        <v>32.6937</v>
      </c>
      <c r="P63">
        <v>12.9863</v>
      </c>
      <c r="Q63">
        <v>6.0918000000000001</v>
      </c>
      <c r="R63">
        <v>5.6275000000000004</v>
      </c>
      <c r="S63">
        <v>2.6648000000000001</v>
      </c>
      <c r="T63">
        <v>2.6240000000000001</v>
      </c>
      <c r="U63">
        <v>1.8593999999999999</v>
      </c>
      <c r="V63">
        <v>1.5244</v>
      </c>
      <c r="W63">
        <v>20.9329</v>
      </c>
      <c r="X63" t="s">
        <v>538</v>
      </c>
      <c r="Y63">
        <v>1.1463000000000001</v>
      </c>
      <c r="Z63" t="s">
        <v>539</v>
      </c>
      <c r="AA63">
        <v>0.92930000000000001</v>
      </c>
      <c r="AB63" t="s">
        <v>540</v>
      </c>
      <c r="AC63">
        <v>1.5463</v>
      </c>
      <c r="AD63">
        <v>20.7256</v>
      </c>
      <c r="AE63">
        <v>257.89620000000002</v>
      </c>
      <c r="AF63">
        <v>16</v>
      </c>
      <c r="AG63">
        <v>71</v>
      </c>
      <c r="AH63">
        <v>10</v>
      </c>
      <c r="AI63">
        <v>11</v>
      </c>
      <c r="AJ63" t="s">
        <v>475</v>
      </c>
      <c r="AL63" t="e">
        <f t="shared" ref="AL63:AL126" si="61">IF(AND(#REF!&lt;&gt;#REF!,#REF!&lt;&gt;#REF!),"Bold","")</f>
        <v>#REF!</v>
      </c>
    </row>
    <row r="64" spans="1:38">
      <c r="A64" t="s">
        <v>805</v>
      </c>
      <c r="B64" s="1">
        <v>0.64930555555555558</v>
      </c>
      <c r="C64" t="s">
        <v>156</v>
      </c>
      <c r="D64" t="s">
        <v>719</v>
      </c>
      <c r="E64" t="s">
        <v>277</v>
      </c>
      <c r="F64">
        <v>3493</v>
      </c>
      <c r="G64" t="s">
        <v>231</v>
      </c>
      <c r="H64" t="s">
        <v>232</v>
      </c>
      <c r="I64" t="s">
        <v>5</v>
      </c>
      <c r="J64" t="s">
        <v>278</v>
      </c>
      <c r="K64" t="s">
        <v>788</v>
      </c>
      <c r="L64">
        <v>5</v>
      </c>
      <c r="M64">
        <v>28.0869</v>
      </c>
      <c r="N64">
        <v>37.729599999999998</v>
      </c>
      <c r="O64">
        <v>8.6394000000000002</v>
      </c>
      <c r="P64">
        <v>3.8037000000000001</v>
      </c>
      <c r="Q64">
        <v>2.0455000000000001</v>
      </c>
      <c r="R64">
        <v>2.2503000000000002</v>
      </c>
      <c r="S64">
        <v>2.0438999999999998</v>
      </c>
      <c r="T64">
        <v>1.8313999999999999</v>
      </c>
      <c r="U64">
        <v>0.93400000000000005</v>
      </c>
      <c r="V64">
        <v>0.82799999999999996</v>
      </c>
      <c r="W64">
        <v>15.9057</v>
      </c>
      <c r="X64" t="s">
        <v>646</v>
      </c>
      <c r="Y64">
        <v>1.4016</v>
      </c>
      <c r="Z64" t="s">
        <v>806</v>
      </c>
      <c r="AA64">
        <v>5.0700000000000002E-2</v>
      </c>
      <c r="AB64" t="s">
        <v>807</v>
      </c>
      <c r="AC64">
        <v>1.9513</v>
      </c>
      <c r="AD64">
        <v>20.5901</v>
      </c>
      <c r="AE64">
        <v>128.09219999999999</v>
      </c>
      <c r="AF64">
        <v>25</v>
      </c>
      <c r="AG64">
        <v>46</v>
      </c>
      <c r="AH64">
        <v>10</v>
      </c>
      <c r="AI64">
        <v>203</v>
      </c>
      <c r="AJ64" t="s">
        <v>475</v>
      </c>
      <c r="AL64" t="e">
        <f t="shared" ref="AL64:AL127" si="62">IF(AND(#REF!&lt;&gt;#REF!,#REF!&lt;&gt;#REF!),"Bold","")</f>
        <v>#REF!</v>
      </c>
    </row>
    <row r="65" spans="1:38">
      <c r="A65" t="s">
        <v>593</v>
      </c>
      <c r="B65" s="1">
        <v>0.59722222222222221</v>
      </c>
      <c r="C65" t="s">
        <v>177</v>
      </c>
      <c r="D65" t="s">
        <v>587</v>
      </c>
      <c r="E65" t="s">
        <v>335</v>
      </c>
      <c r="F65">
        <v>4094</v>
      </c>
      <c r="G65" t="s">
        <v>336</v>
      </c>
      <c r="H65" t="s">
        <v>337</v>
      </c>
      <c r="I65" t="s">
        <v>233</v>
      </c>
      <c r="J65" t="s">
        <v>338</v>
      </c>
      <c r="K65" t="s">
        <v>588</v>
      </c>
      <c r="L65">
        <v>6</v>
      </c>
      <c r="M65">
        <v>67.372</v>
      </c>
      <c r="N65">
        <v>26.313600000000001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19.5686</v>
      </c>
      <c r="X65" t="s">
        <v>446</v>
      </c>
      <c r="Y65">
        <v>3.9169</v>
      </c>
      <c r="Z65" t="s">
        <v>447</v>
      </c>
      <c r="AA65">
        <v>4.0841000000000003</v>
      </c>
      <c r="AB65" t="s">
        <v>414</v>
      </c>
      <c r="AC65">
        <v>2.1796000000000002</v>
      </c>
      <c r="AD65">
        <v>20.5</v>
      </c>
      <c r="AE65">
        <v>184.09039999999999</v>
      </c>
      <c r="AF65">
        <v>8</v>
      </c>
      <c r="AG65">
        <v>0</v>
      </c>
      <c r="AH65">
        <v>10</v>
      </c>
      <c r="AI65">
        <v>20</v>
      </c>
      <c r="AJ65" t="s">
        <v>475</v>
      </c>
      <c r="AL65" t="e">
        <f t="shared" ref="AL65:AL128" si="63">IF(AND(#REF!&lt;&gt;#REF!,#REF!&lt;&gt;#REF!),"Bold","")</f>
        <v>#REF!</v>
      </c>
    </row>
    <row r="66" spans="1:38">
      <c r="A66" t="s">
        <v>1100</v>
      </c>
      <c r="B66" s="1">
        <v>0.76041666666666663</v>
      </c>
      <c r="C66" t="s">
        <v>214</v>
      </c>
      <c r="D66" t="s">
        <v>229</v>
      </c>
      <c r="E66" t="s">
        <v>277</v>
      </c>
      <c r="F66">
        <v>3105</v>
      </c>
      <c r="G66" t="s">
        <v>979</v>
      </c>
      <c r="H66" t="s">
        <v>980</v>
      </c>
      <c r="I66" t="s">
        <v>5</v>
      </c>
      <c r="J66" t="s">
        <v>278</v>
      </c>
      <c r="K66" t="s">
        <v>1087</v>
      </c>
      <c r="L66">
        <v>6</v>
      </c>
      <c r="M66">
        <v>54.75</v>
      </c>
      <c r="N66">
        <v>31.2773</v>
      </c>
      <c r="O66">
        <v>10.540100000000001</v>
      </c>
      <c r="P66">
        <v>5.4398999999999997</v>
      </c>
      <c r="Q66">
        <v>3.8618000000000001</v>
      </c>
      <c r="R66">
        <v>3.0133000000000001</v>
      </c>
      <c r="S66">
        <v>2.0644</v>
      </c>
      <c r="T66">
        <v>1.2206999999999999</v>
      </c>
      <c r="U66">
        <v>1.4174</v>
      </c>
      <c r="V66">
        <v>1.6160000000000001</v>
      </c>
      <c r="W66">
        <v>17.892099999999999</v>
      </c>
      <c r="X66" t="s">
        <v>1101</v>
      </c>
      <c r="Y66">
        <v>1.6557999999999999</v>
      </c>
      <c r="Z66" t="s">
        <v>1102</v>
      </c>
      <c r="AA66">
        <v>1.9715</v>
      </c>
      <c r="AB66" t="s">
        <v>307</v>
      </c>
      <c r="AC66">
        <v>1.3498000000000001</v>
      </c>
      <c r="AD66">
        <v>20.3369</v>
      </c>
      <c r="AE66">
        <v>158.40710000000001</v>
      </c>
      <c r="AF66">
        <v>8</v>
      </c>
      <c r="AG66">
        <v>56</v>
      </c>
      <c r="AH66">
        <v>10</v>
      </c>
      <c r="AI66">
        <v>19</v>
      </c>
      <c r="AJ66" t="s">
        <v>475</v>
      </c>
      <c r="AL66" t="e">
        <f t="shared" ref="AL66:AL129" si="64">IF(AND(#REF!&lt;&gt;#REF!,#REF!&lt;&gt;#REF!),"Bold","")</f>
        <v>#REF!</v>
      </c>
    </row>
    <row r="67" spans="1:38">
      <c r="A67" t="s">
        <v>561</v>
      </c>
      <c r="B67" s="1">
        <v>0.59027777777777779</v>
      </c>
      <c r="C67" t="s">
        <v>162</v>
      </c>
      <c r="D67" t="s">
        <v>469</v>
      </c>
      <c r="E67" t="s">
        <v>335</v>
      </c>
      <c r="F67">
        <v>4614</v>
      </c>
      <c r="G67" t="s">
        <v>336</v>
      </c>
      <c r="H67" t="s">
        <v>337</v>
      </c>
      <c r="I67" t="s">
        <v>5</v>
      </c>
      <c r="J67" t="s">
        <v>338</v>
      </c>
      <c r="K67" t="s">
        <v>560</v>
      </c>
      <c r="L67">
        <v>7</v>
      </c>
      <c r="M67">
        <v>88.474999999999994</v>
      </c>
      <c r="N67">
        <v>57.429499999999997</v>
      </c>
      <c r="O67">
        <v>17.3171</v>
      </c>
      <c r="P67">
        <v>8.3844999999999992</v>
      </c>
      <c r="Q67">
        <v>3.7866</v>
      </c>
      <c r="R67">
        <v>4.5407000000000002</v>
      </c>
      <c r="S67">
        <v>2.2848000000000002</v>
      </c>
      <c r="T67">
        <v>1.2957000000000001</v>
      </c>
      <c r="U67">
        <v>1.0906</v>
      </c>
      <c r="V67">
        <v>1.3211999999999999</v>
      </c>
      <c r="W67">
        <v>18.120699999999999</v>
      </c>
      <c r="X67" t="s">
        <v>472</v>
      </c>
      <c r="Y67">
        <v>3.1074000000000002</v>
      </c>
      <c r="Z67" t="s">
        <v>473</v>
      </c>
      <c r="AA67">
        <v>1.7121</v>
      </c>
      <c r="AB67" t="s">
        <v>562</v>
      </c>
      <c r="AC67">
        <v>1.4157</v>
      </c>
      <c r="AD67">
        <v>20.155000000000001</v>
      </c>
      <c r="AE67" s="23">
        <v>230.43680000000001</v>
      </c>
      <c r="AF67">
        <v>2.5</v>
      </c>
      <c r="AG67">
        <v>95</v>
      </c>
      <c r="AH67">
        <v>10</v>
      </c>
      <c r="AI67">
        <v>26</v>
      </c>
      <c r="AJ67" t="s">
        <v>475</v>
      </c>
      <c r="AL67" t="e">
        <f t="shared" ref="AL67:AL130" si="65">IF(AND(#REF!&lt;&gt;#REF!,#REF!&lt;&gt;#REF!),"Bold","")</f>
        <v>#REF!</v>
      </c>
    </row>
    <row r="68" spans="1:38">
      <c r="A68" t="s">
        <v>793</v>
      </c>
      <c r="B68" s="1">
        <v>0.64930555555555558</v>
      </c>
      <c r="C68" t="s">
        <v>156</v>
      </c>
      <c r="D68" t="s">
        <v>719</v>
      </c>
      <c r="E68" t="s">
        <v>277</v>
      </c>
      <c r="F68">
        <v>3493</v>
      </c>
      <c r="G68" t="s">
        <v>231</v>
      </c>
      <c r="H68" t="s">
        <v>232</v>
      </c>
      <c r="I68" t="s">
        <v>5</v>
      </c>
      <c r="J68" t="s">
        <v>278</v>
      </c>
      <c r="K68" t="s">
        <v>788</v>
      </c>
      <c r="L68">
        <v>7</v>
      </c>
      <c r="M68">
        <v>59.704999999999998</v>
      </c>
      <c r="N68">
        <v>27.936599999999999</v>
      </c>
      <c r="O68">
        <v>13.9971</v>
      </c>
      <c r="P68">
        <v>5.1668000000000003</v>
      </c>
      <c r="Q68">
        <v>3.4361000000000002</v>
      </c>
      <c r="R68">
        <v>4.2805</v>
      </c>
      <c r="S68">
        <v>2.9142000000000001</v>
      </c>
      <c r="T68">
        <v>1.554</v>
      </c>
      <c r="U68">
        <v>0.86080000000000001</v>
      </c>
      <c r="V68">
        <v>0.9032</v>
      </c>
      <c r="W68">
        <v>17.973600000000001</v>
      </c>
      <c r="X68" t="s">
        <v>669</v>
      </c>
      <c r="Y68">
        <v>2.11</v>
      </c>
      <c r="Z68" t="s">
        <v>285</v>
      </c>
      <c r="AA68">
        <v>1.1571</v>
      </c>
      <c r="AB68" t="s">
        <v>794</v>
      </c>
      <c r="AC68">
        <v>0.63390000000000002</v>
      </c>
      <c r="AD68">
        <v>20.152999999999999</v>
      </c>
      <c r="AE68">
        <v>162.78190000000001</v>
      </c>
      <c r="AF68">
        <v>7</v>
      </c>
      <c r="AG68">
        <v>50</v>
      </c>
      <c r="AH68">
        <v>10</v>
      </c>
      <c r="AI68">
        <v>188</v>
      </c>
      <c r="AJ68" t="s">
        <v>475</v>
      </c>
      <c r="AL68" t="e">
        <f t="shared" ref="AL68:AL131" si="66">IF(AND(#REF!&lt;&gt;#REF!,#REF!&lt;&gt;#REF!),"Bold","")</f>
        <v>#REF!</v>
      </c>
    </row>
    <row r="69" spans="1:38">
      <c r="A69" t="s">
        <v>645</v>
      </c>
      <c r="B69" s="1">
        <v>0.60416666666666663</v>
      </c>
      <c r="C69" t="s">
        <v>156</v>
      </c>
      <c r="D69" t="s">
        <v>390</v>
      </c>
      <c r="E69" t="s">
        <v>230</v>
      </c>
      <c r="F69">
        <v>4787</v>
      </c>
      <c r="G69" t="s">
        <v>231</v>
      </c>
      <c r="H69" t="s">
        <v>232</v>
      </c>
      <c r="I69" t="s">
        <v>5</v>
      </c>
      <c r="J69" t="s">
        <v>278</v>
      </c>
      <c r="K69" t="s">
        <v>630</v>
      </c>
      <c r="L69">
        <v>8</v>
      </c>
      <c r="M69">
        <v>40.317</v>
      </c>
      <c r="N69">
        <v>51.904000000000003</v>
      </c>
      <c r="O69">
        <v>28.622800000000002</v>
      </c>
      <c r="P69">
        <v>7.8874000000000004</v>
      </c>
      <c r="Q69">
        <v>4.4928999999999997</v>
      </c>
      <c r="R69">
        <v>3.0947</v>
      </c>
      <c r="S69">
        <v>2.1496</v>
      </c>
      <c r="T69">
        <v>1.9535</v>
      </c>
      <c r="U69">
        <v>1.3306</v>
      </c>
      <c r="V69">
        <v>1.2807999999999999</v>
      </c>
      <c r="W69">
        <v>16.722899999999999</v>
      </c>
      <c r="X69" t="s">
        <v>646</v>
      </c>
      <c r="Y69">
        <v>1.7652000000000001</v>
      </c>
      <c r="Z69" t="s">
        <v>647</v>
      </c>
      <c r="AA69">
        <v>0.83299999999999996</v>
      </c>
      <c r="AB69" t="s">
        <v>648</v>
      </c>
      <c r="AC69">
        <v>1.4388000000000001</v>
      </c>
      <c r="AD69">
        <v>20.113800000000001</v>
      </c>
      <c r="AE69">
        <v>183.90710000000001</v>
      </c>
      <c r="AF69">
        <v>10</v>
      </c>
      <c r="AG69">
        <v>55</v>
      </c>
      <c r="AH69">
        <v>10</v>
      </c>
      <c r="AI69">
        <v>204</v>
      </c>
      <c r="AJ69" t="s">
        <v>475</v>
      </c>
      <c r="AL69" t="e">
        <f t="shared" ref="AL69:AL132" si="67">IF(AND(#REF!&lt;&gt;#REF!,#REF!&lt;&gt;#REF!),"Bold","")</f>
        <v>#REF!</v>
      </c>
    </row>
    <row r="70" spans="1:38">
      <c r="A70" t="s">
        <v>1032</v>
      </c>
      <c r="B70" s="1">
        <v>0.71875</v>
      </c>
      <c r="C70" t="s">
        <v>214</v>
      </c>
      <c r="D70" t="s">
        <v>1023</v>
      </c>
      <c r="E70" t="s">
        <v>335</v>
      </c>
      <c r="F70">
        <v>5531</v>
      </c>
      <c r="G70" t="s">
        <v>979</v>
      </c>
      <c r="H70" t="s">
        <v>980</v>
      </c>
      <c r="I70" t="s">
        <v>5</v>
      </c>
      <c r="J70" t="s">
        <v>278</v>
      </c>
      <c r="K70" t="s">
        <v>1024</v>
      </c>
      <c r="L70">
        <v>4</v>
      </c>
      <c r="M70">
        <v>62.98</v>
      </c>
      <c r="N70">
        <v>76.971999999999994</v>
      </c>
      <c r="O70">
        <v>28.287400000000002</v>
      </c>
      <c r="P70">
        <v>8.0790000000000006</v>
      </c>
      <c r="Q70">
        <v>4.1440999999999999</v>
      </c>
      <c r="R70">
        <v>3.7667999999999999</v>
      </c>
      <c r="S70">
        <v>3.5038999999999998</v>
      </c>
      <c r="T70">
        <v>2.2502</v>
      </c>
      <c r="U70">
        <v>1.3335999999999999</v>
      </c>
      <c r="V70">
        <v>0</v>
      </c>
      <c r="W70">
        <v>12.937900000000001</v>
      </c>
      <c r="X70" t="s">
        <v>1033</v>
      </c>
      <c r="Y70">
        <v>2.3519000000000001</v>
      </c>
      <c r="Z70" t="s">
        <v>1034</v>
      </c>
      <c r="AA70">
        <v>1.2059</v>
      </c>
      <c r="AB70" t="s">
        <v>725</v>
      </c>
      <c r="AC70">
        <v>2.121</v>
      </c>
      <c r="AD70">
        <v>20.105</v>
      </c>
      <c r="AE70">
        <v>231.63300000000001</v>
      </c>
      <c r="AF70">
        <v>10</v>
      </c>
      <c r="AG70">
        <v>76</v>
      </c>
      <c r="AH70">
        <v>10</v>
      </c>
      <c r="AI70">
        <v>19</v>
      </c>
      <c r="AJ70" t="s">
        <v>475</v>
      </c>
      <c r="AL70" t="e">
        <f t="shared" ref="AL70:AL133" si="68">IF(AND(#REF!&lt;&gt;#REF!,#REF!&lt;&gt;#REF!),"Bold","")</f>
        <v>#REF!</v>
      </c>
    </row>
    <row r="71" spans="1:38">
      <c r="A71" t="s">
        <v>1119</v>
      </c>
      <c r="B71" s="1">
        <v>0.78125</v>
      </c>
      <c r="C71" t="s">
        <v>214</v>
      </c>
      <c r="D71" t="s">
        <v>1113</v>
      </c>
      <c r="E71" t="s">
        <v>277</v>
      </c>
      <c r="F71">
        <v>3105</v>
      </c>
      <c r="G71" t="s">
        <v>979</v>
      </c>
      <c r="H71" t="s">
        <v>980</v>
      </c>
      <c r="I71" t="s">
        <v>5</v>
      </c>
      <c r="J71" t="s">
        <v>1114</v>
      </c>
      <c r="K71" t="s">
        <v>1115</v>
      </c>
      <c r="L71">
        <v>3</v>
      </c>
      <c r="M71">
        <v>37.036999999999999</v>
      </c>
      <c r="N71">
        <v>44.423999999999999</v>
      </c>
      <c r="O71">
        <v>30.76</v>
      </c>
      <c r="P71">
        <v>7.2857000000000003</v>
      </c>
      <c r="Q71">
        <v>5.8038999999999996</v>
      </c>
      <c r="R71">
        <v>3.2949999999999999</v>
      </c>
      <c r="S71">
        <v>1.9077999999999999</v>
      </c>
      <c r="T71">
        <v>1.2549999999999999</v>
      </c>
      <c r="U71">
        <v>0</v>
      </c>
      <c r="V71">
        <v>0</v>
      </c>
      <c r="W71">
        <v>20.239999999999998</v>
      </c>
      <c r="X71" t="s">
        <v>1120</v>
      </c>
      <c r="Y71">
        <v>1.1572</v>
      </c>
      <c r="Z71" t="s">
        <v>1121</v>
      </c>
      <c r="AA71">
        <v>1.6827000000000001</v>
      </c>
      <c r="AB71" t="s">
        <v>1110</v>
      </c>
      <c r="AC71">
        <v>1.4609000000000001</v>
      </c>
      <c r="AD71">
        <v>20.099900000000002</v>
      </c>
      <c r="AE71">
        <v>178.977</v>
      </c>
      <c r="AF71">
        <v>10</v>
      </c>
      <c r="AG71">
        <v>63</v>
      </c>
      <c r="AH71">
        <v>10</v>
      </c>
      <c r="AI71">
        <v>12</v>
      </c>
      <c r="AJ71" t="s">
        <v>475</v>
      </c>
      <c r="AL71" t="e">
        <f t="shared" ref="AL71:AL134" si="69">IF(AND(#REF!&lt;&gt;#REF!,#REF!&lt;&gt;#REF!),"Bold","")</f>
        <v>#REF!</v>
      </c>
    </row>
    <row r="72" spans="1:38">
      <c r="A72" t="s">
        <v>1116</v>
      </c>
      <c r="B72" s="1">
        <v>0.78125</v>
      </c>
      <c r="C72" t="s">
        <v>214</v>
      </c>
      <c r="D72" t="s">
        <v>1113</v>
      </c>
      <c r="E72" t="s">
        <v>277</v>
      </c>
      <c r="F72">
        <v>3105</v>
      </c>
      <c r="G72" t="s">
        <v>979</v>
      </c>
      <c r="H72" t="s">
        <v>980</v>
      </c>
      <c r="I72" t="s">
        <v>5</v>
      </c>
      <c r="J72" t="s">
        <v>1114</v>
      </c>
      <c r="K72" t="s">
        <v>1115</v>
      </c>
      <c r="L72">
        <v>3</v>
      </c>
      <c r="M72">
        <v>61.24</v>
      </c>
      <c r="N72">
        <v>28.127800000000001</v>
      </c>
      <c r="O72">
        <v>25.66</v>
      </c>
      <c r="P72">
        <v>11.0062</v>
      </c>
      <c r="Q72">
        <v>5.3394000000000004</v>
      </c>
      <c r="R72">
        <v>3.4874999999999998</v>
      </c>
      <c r="S72">
        <v>2.7480000000000002</v>
      </c>
      <c r="T72">
        <v>2.0691999999999999</v>
      </c>
      <c r="U72">
        <v>0</v>
      </c>
      <c r="V72">
        <v>0</v>
      </c>
      <c r="W72">
        <v>17.1629</v>
      </c>
      <c r="X72" t="s">
        <v>997</v>
      </c>
      <c r="Y72">
        <v>2.3325</v>
      </c>
      <c r="Z72" t="s">
        <v>1022</v>
      </c>
      <c r="AA72">
        <v>1.1930000000000001</v>
      </c>
      <c r="AB72" t="s">
        <v>255</v>
      </c>
      <c r="AC72">
        <v>1.1698</v>
      </c>
      <c r="AD72">
        <v>19.899999999999999</v>
      </c>
      <c r="AE72">
        <v>184.32830000000001</v>
      </c>
      <c r="AF72">
        <v>6.5</v>
      </c>
      <c r="AG72">
        <v>62</v>
      </c>
      <c r="AH72">
        <v>10</v>
      </c>
      <c r="AI72">
        <v>247</v>
      </c>
      <c r="AJ72" t="s">
        <v>475</v>
      </c>
      <c r="AL72" t="e">
        <f t="shared" ref="AL72:AL135" si="70">IF(AND(#REF!&lt;&gt;#REF!,#REF!&lt;&gt;#REF!),"Bold","")</f>
        <v>#REF!</v>
      </c>
    </row>
    <row r="73" spans="1:38">
      <c r="A73" t="s">
        <v>1075</v>
      </c>
      <c r="B73" s="1">
        <v>0.73958333333333337</v>
      </c>
      <c r="C73" t="s">
        <v>214</v>
      </c>
      <c r="D73" t="s">
        <v>229</v>
      </c>
      <c r="E73" t="s">
        <v>277</v>
      </c>
      <c r="F73">
        <v>3105</v>
      </c>
      <c r="G73" t="s">
        <v>979</v>
      </c>
      <c r="H73" t="s">
        <v>980</v>
      </c>
      <c r="I73" t="s">
        <v>5</v>
      </c>
      <c r="J73" t="s">
        <v>278</v>
      </c>
      <c r="K73" t="s">
        <v>1061</v>
      </c>
      <c r="L73">
        <v>5</v>
      </c>
      <c r="M73">
        <v>42.854999999999997</v>
      </c>
      <c r="N73">
        <v>45.364800000000002</v>
      </c>
      <c r="O73">
        <v>13.289099999999999</v>
      </c>
      <c r="P73">
        <v>6.9817</v>
      </c>
      <c r="Q73">
        <v>5.6703999999999999</v>
      </c>
      <c r="R73">
        <v>3.0143</v>
      </c>
      <c r="S73">
        <v>5.3022999999999998</v>
      </c>
      <c r="T73">
        <v>1.7867</v>
      </c>
      <c r="U73">
        <v>1.8265</v>
      </c>
      <c r="V73">
        <v>1.2115</v>
      </c>
      <c r="W73">
        <v>14.312099999999999</v>
      </c>
      <c r="X73" t="s">
        <v>1076</v>
      </c>
      <c r="Y73">
        <v>0.92090000000000005</v>
      </c>
      <c r="Z73" t="s">
        <v>1077</v>
      </c>
      <c r="AA73">
        <v>0.79930000000000001</v>
      </c>
      <c r="AB73" t="s">
        <v>740</v>
      </c>
      <c r="AC73">
        <v>1.4510000000000001</v>
      </c>
      <c r="AD73">
        <v>19.846</v>
      </c>
      <c r="AE73">
        <v>164.6317</v>
      </c>
      <c r="AF73">
        <v>12</v>
      </c>
      <c r="AG73">
        <v>51</v>
      </c>
      <c r="AH73">
        <v>10</v>
      </c>
      <c r="AI73">
        <v>11</v>
      </c>
      <c r="AJ73" t="s">
        <v>475</v>
      </c>
      <c r="AL73" t="e">
        <f t="shared" ref="AL73:AL136" si="71">IF(AND(#REF!&lt;&gt;#REF!,#REF!&lt;&gt;#REF!),"Bold","")</f>
        <v>#REF!</v>
      </c>
    </row>
    <row r="74" spans="1:38">
      <c r="A74" t="s">
        <v>1095</v>
      </c>
      <c r="B74" s="1">
        <v>0.76041666666666663</v>
      </c>
      <c r="C74" t="s">
        <v>214</v>
      </c>
      <c r="D74" t="s">
        <v>229</v>
      </c>
      <c r="E74" t="s">
        <v>277</v>
      </c>
      <c r="F74">
        <v>3105</v>
      </c>
      <c r="G74" t="s">
        <v>979</v>
      </c>
      <c r="H74" t="s">
        <v>980</v>
      </c>
      <c r="I74" t="s">
        <v>5</v>
      </c>
      <c r="J74" t="s">
        <v>278</v>
      </c>
      <c r="K74" t="s">
        <v>1087</v>
      </c>
      <c r="L74">
        <v>10</v>
      </c>
      <c r="M74">
        <v>67.31</v>
      </c>
      <c r="N74">
        <v>35.938299999999998</v>
      </c>
      <c r="O74">
        <v>19.9908</v>
      </c>
      <c r="P74">
        <v>10.611599999999999</v>
      </c>
      <c r="Q74">
        <v>6.4706999999999999</v>
      </c>
      <c r="R74">
        <v>2.3717000000000001</v>
      </c>
      <c r="S74">
        <v>2.1012</v>
      </c>
      <c r="T74">
        <v>1.1657</v>
      </c>
      <c r="U74">
        <v>1.1134999999999999</v>
      </c>
      <c r="V74">
        <v>0.93979999999999997</v>
      </c>
      <c r="W74">
        <v>18.304300000000001</v>
      </c>
      <c r="X74" t="s">
        <v>987</v>
      </c>
      <c r="Y74">
        <v>3.3144</v>
      </c>
      <c r="Z74" t="s">
        <v>359</v>
      </c>
      <c r="AA74">
        <v>0.87370000000000003</v>
      </c>
      <c r="AB74" t="s">
        <v>1096</v>
      </c>
      <c r="AC74">
        <v>1.8533999999999999</v>
      </c>
      <c r="AD74">
        <v>19.805199999999999</v>
      </c>
      <c r="AE74">
        <v>192.1643</v>
      </c>
      <c r="AF74">
        <v>8</v>
      </c>
      <c r="AG74">
        <v>62</v>
      </c>
      <c r="AH74">
        <v>10</v>
      </c>
      <c r="AI74">
        <v>196</v>
      </c>
      <c r="AJ74" t="s">
        <v>475</v>
      </c>
      <c r="AL74" t="e">
        <f t="shared" ref="AL74:AL137" si="72">IF(AND(#REF!&lt;&gt;#REF!,#REF!&lt;&gt;#REF!),"Bold","")</f>
        <v>#REF!</v>
      </c>
    </row>
    <row r="75" spans="1:38">
      <c r="A75" t="s">
        <v>1090</v>
      </c>
      <c r="B75" s="1">
        <v>0.76041666666666663</v>
      </c>
      <c r="C75" t="s">
        <v>214</v>
      </c>
      <c r="D75" t="s">
        <v>229</v>
      </c>
      <c r="E75" t="s">
        <v>277</v>
      </c>
      <c r="F75">
        <v>3105</v>
      </c>
      <c r="G75" t="s">
        <v>979</v>
      </c>
      <c r="H75" t="s">
        <v>980</v>
      </c>
      <c r="I75" t="s">
        <v>5</v>
      </c>
      <c r="J75" t="s">
        <v>278</v>
      </c>
      <c r="K75" t="s">
        <v>1087</v>
      </c>
      <c r="L75">
        <v>6</v>
      </c>
      <c r="M75">
        <v>66.290000000000006</v>
      </c>
      <c r="N75">
        <v>47.527999999999999</v>
      </c>
      <c r="O75">
        <v>25.702999999999999</v>
      </c>
      <c r="P75">
        <v>9.7144999999999992</v>
      </c>
      <c r="Q75">
        <v>3.3891</v>
      </c>
      <c r="R75">
        <v>2.8925999999999998</v>
      </c>
      <c r="S75">
        <v>1.734</v>
      </c>
      <c r="T75">
        <v>1.3402000000000001</v>
      </c>
      <c r="U75">
        <v>1.2727999999999999</v>
      </c>
      <c r="V75">
        <v>1.4131</v>
      </c>
      <c r="W75">
        <v>17.305700000000002</v>
      </c>
      <c r="X75" t="s">
        <v>1091</v>
      </c>
      <c r="Y75">
        <v>1.6356999999999999</v>
      </c>
      <c r="Z75" t="s">
        <v>923</v>
      </c>
      <c r="AA75">
        <v>2.2700000000000001E-2</v>
      </c>
      <c r="AB75" t="s">
        <v>1092</v>
      </c>
      <c r="AC75">
        <v>1.0713999999999999</v>
      </c>
      <c r="AD75">
        <v>19.787400000000002</v>
      </c>
      <c r="AE75">
        <v>201.1003</v>
      </c>
      <c r="AF75">
        <v>4</v>
      </c>
      <c r="AG75">
        <v>51</v>
      </c>
      <c r="AH75">
        <v>10</v>
      </c>
      <c r="AI75">
        <v>25</v>
      </c>
      <c r="AJ75" t="s">
        <v>475</v>
      </c>
      <c r="AL75" t="e">
        <f t="shared" ref="AL75:AL138" si="73">IF(AND(#REF!&lt;&gt;#REF!,#REF!&lt;&gt;#REF!),"Bold","")</f>
        <v>#REF!</v>
      </c>
    </row>
    <row r="76" spans="1:38">
      <c r="A76" t="s">
        <v>815</v>
      </c>
      <c r="B76" s="1">
        <v>0.65625</v>
      </c>
      <c r="C76" t="s">
        <v>162</v>
      </c>
      <c r="D76" t="s">
        <v>587</v>
      </c>
      <c r="E76" t="s">
        <v>335</v>
      </c>
      <c r="F76">
        <v>4094</v>
      </c>
      <c r="G76" t="s">
        <v>336</v>
      </c>
      <c r="H76" t="s">
        <v>337</v>
      </c>
      <c r="I76" t="s">
        <v>5</v>
      </c>
      <c r="J76" t="s">
        <v>278</v>
      </c>
      <c r="K76" t="s">
        <v>814</v>
      </c>
      <c r="L76">
        <v>7</v>
      </c>
      <c r="M76">
        <v>78.434200000000004</v>
      </c>
      <c r="N76">
        <v>91.047799999999995</v>
      </c>
      <c r="O76">
        <v>22.905000000000001</v>
      </c>
      <c r="P76">
        <v>6.8151000000000002</v>
      </c>
      <c r="Q76">
        <v>4.5795000000000003</v>
      </c>
      <c r="R76">
        <v>3.6919</v>
      </c>
      <c r="S76">
        <v>3.8121</v>
      </c>
      <c r="T76">
        <v>2.6566000000000001</v>
      </c>
      <c r="U76">
        <v>0.85880000000000001</v>
      </c>
      <c r="V76">
        <v>0.80559999999999998</v>
      </c>
      <c r="W76">
        <v>11.0464</v>
      </c>
      <c r="X76" t="s">
        <v>575</v>
      </c>
      <c r="Y76">
        <v>3.4173</v>
      </c>
      <c r="Z76" t="s">
        <v>816</v>
      </c>
      <c r="AA76">
        <v>1.7266999999999999</v>
      </c>
      <c r="AB76" t="s">
        <v>817</v>
      </c>
      <c r="AC76">
        <v>3.5661</v>
      </c>
      <c r="AD76">
        <v>19.771899999999999</v>
      </c>
      <c r="AE76" s="23">
        <v>255.1352</v>
      </c>
      <c r="AF76">
        <v>5.5</v>
      </c>
      <c r="AG76">
        <v>104</v>
      </c>
      <c r="AH76">
        <v>10</v>
      </c>
      <c r="AI76">
        <v>148</v>
      </c>
      <c r="AJ76" t="s">
        <v>475</v>
      </c>
      <c r="AL76" t="e">
        <f t="shared" ref="AL76:AL139" si="74">IF(AND(#REF!&lt;&gt;#REF!,#REF!&lt;&gt;#REF!),"Bold","")</f>
        <v>#REF!</v>
      </c>
    </row>
    <row r="77" spans="1:38">
      <c r="A77" t="s">
        <v>992</v>
      </c>
      <c r="B77" s="1">
        <v>0.69791666666666663</v>
      </c>
      <c r="C77" t="s">
        <v>214</v>
      </c>
      <c r="D77" t="s">
        <v>448</v>
      </c>
      <c r="E77" t="s">
        <v>230</v>
      </c>
      <c r="F77">
        <v>3752</v>
      </c>
      <c r="G77" t="s">
        <v>979</v>
      </c>
      <c r="H77" t="s">
        <v>980</v>
      </c>
      <c r="I77" t="s">
        <v>5</v>
      </c>
      <c r="J77" t="s">
        <v>278</v>
      </c>
      <c r="K77" t="s">
        <v>981</v>
      </c>
      <c r="L77">
        <v>3</v>
      </c>
      <c r="M77">
        <v>76.685000000000002</v>
      </c>
      <c r="N77">
        <v>61.04</v>
      </c>
      <c r="O77">
        <v>23.035</v>
      </c>
      <c r="P77">
        <v>10.916399999999999</v>
      </c>
      <c r="Q77">
        <v>4.6383000000000001</v>
      </c>
      <c r="R77">
        <v>3.3172000000000001</v>
      </c>
      <c r="S77">
        <v>2.6646000000000001</v>
      </c>
      <c r="T77">
        <v>2.0979999999999999</v>
      </c>
      <c r="U77">
        <v>0.91390000000000005</v>
      </c>
      <c r="V77">
        <v>0.44940000000000002</v>
      </c>
      <c r="W77">
        <v>0</v>
      </c>
      <c r="X77" t="s">
        <v>993</v>
      </c>
      <c r="Y77">
        <v>2.407</v>
      </c>
      <c r="Z77" t="s">
        <v>994</v>
      </c>
      <c r="AA77">
        <v>0.54430000000000001</v>
      </c>
      <c r="AB77" t="s">
        <v>995</v>
      </c>
      <c r="AC77">
        <v>1.5367999999999999</v>
      </c>
      <c r="AD77">
        <v>19.7029</v>
      </c>
      <c r="AE77">
        <v>209.94890000000001</v>
      </c>
      <c r="AF77">
        <v>5</v>
      </c>
      <c r="AG77">
        <v>59</v>
      </c>
      <c r="AH77">
        <v>10</v>
      </c>
      <c r="AI77">
        <v>18</v>
      </c>
      <c r="AJ77" t="s">
        <v>475</v>
      </c>
      <c r="AL77" t="e">
        <f t="shared" ref="AL77:AL140" si="75">IF(AND(#REF!&lt;&gt;#REF!,#REF!&lt;&gt;#REF!),"Bold","")</f>
        <v>#REF!</v>
      </c>
    </row>
    <row r="78" spans="1:38">
      <c r="A78" t="s">
        <v>1045</v>
      </c>
      <c r="B78" s="1">
        <v>0.71875</v>
      </c>
      <c r="C78" t="s">
        <v>214</v>
      </c>
      <c r="D78" t="s">
        <v>1023</v>
      </c>
      <c r="E78" t="s">
        <v>335</v>
      </c>
      <c r="F78">
        <v>5531</v>
      </c>
      <c r="G78" t="s">
        <v>979</v>
      </c>
      <c r="H78" t="s">
        <v>980</v>
      </c>
      <c r="I78" t="s">
        <v>5</v>
      </c>
      <c r="J78" t="s">
        <v>278</v>
      </c>
      <c r="K78" t="s">
        <v>1024</v>
      </c>
      <c r="L78">
        <v>4</v>
      </c>
      <c r="M78">
        <v>52.104999999999997</v>
      </c>
      <c r="N78">
        <v>48.046799999999998</v>
      </c>
      <c r="O78">
        <v>17.0014</v>
      </c>
      <c r="P78">
        <v>12.552</v>
      </c>
      <c r="Q78">
        <v>7.1616</v>
      </c>
      <c r="R78">
        <v>5.5519999999999996</v>
      </c>
      <c r="S78">
        <v>3.9752999999999998</v>
      </c>
      <c r="T78">
        <v>2.1347999999999998</v>
      </c>
      <c r="U78">
        <v>1.6953</v>
      </c>
      <c r="V78">
        <v>1.1564000000000001</v>
      </c>
      <c r="W78">
        <v>17.2807</v>
      </c>
      <c r="X78" t="s">
        <v>1006</v>
      </c>
      <c r="Y78">
        <v>3.3641000000000001</v>
      </c>
      <c r="Z78" t="s">
        <v>994</v>
      </c>
      <c r="AA78">
        <v>1.5443</v>
      </c>
      <c r="AB78" t="s">
        <v>1046</v>
      </c>
      <c r="AC78">
        <v>1.5028999999999999</v>
      </c>
      <c r="AD78">
        <v>19.284300000000002</v>
      </c>
      <c r="AE78">
        <v>194.35679999999999</v>
      </c>
      <c r="AF78">
        <v>25</v>
      </c>
      <c r="AG78">
        <v>73</v>
      </c>
      <c r="AH78">
        <v>10</v>
      </c>
      <c r="AI78">
        <v>164</v>
      </c>
      <c r="AJ78" t="s">
        <v>475</v>
      </c>
      <c r="AL78" t="e">
        <f t="shared" ref="AL78:AL141" si="76">IF(AND(#REF!&lt;&gt;#REF!,#REF!&lt;&gt;#REF!),"Bold","")</f>
        <v>#REF!</v>
      </c>
    </row>
    <row r="79" spans="1:38">
      <c r="A79" t="s">
        <v>753</v>
      </c>
      <c r="B79" s="1">
        <v>0.63541666666666663</v>
      </c>
      <c r="C79" t="s">
        <v>162</v>
      </c>
      <c r="D79" t="s">
        <v>745</v>
      </c>
      <c r="E79" t="s">
        <v>335</v>
      </c>
      <c r="F79">
        <v>4614</v>
      </c>
      <c r="G79" t="s">
        <v>336</v>
      </c>
      <c r="H79" t="s">
        <v>337</v>
      </c>
      <c r="I79" t="s">
        <v>5</v>
      </c>
      <c r="J79" t="s">
        <v>338</v>
      </c>
      <c r="K79" t="s">
        <v>746</v>
      </c>
      <c r="L79">
        <v>6</v>
      </c>
      <c r="M79">
        <v>57.131999999999998</v>
      </c>
      <c r="N79">
        <v>73.78</v>
      </c>
      <c r="O79">
        <v>32.83</v>
      </c>
      <c r="P79">
        <v>5.4812000000000003</v>
      </c>
      <c r="Q79">
        <v>4.2104999999999997</v>
      </c>
      <c r="R79">
        <v>3.6294</v>
      </c>
      <c r="S79">
        <v>1.6947000000000001</v>
      </c>
      <c r="T79">
        <v>1.3196000000000001</v>
      </c>
      <c r="U79">
        <v>1.2668999999999999</v>
      </c>
      <c r="V79">
        <v>1.0247999999999999</v>
      </c>
      <c r="W79">
        <v>7.5608000000000004</v>
      </c>
      <c r="X79" t="s">
        <v>564</v>
      </c>
      <c r="Y79">
        <v>1.5154000000000001</v>
      </c>
      <c r="Z79" t="s">
        <v>754</v>
      </c>
      <c r="AA79">
        <v>1.1879999999999999</v>
      </c>
      <c r="AB79" t="s">
        <v>755</v>
      </c>
      <c r="AC79">
        <v>1.1332</v>
      </c>
      <c r="AD79">
        <v>19.207599999999999</v>
      </c>
      <c r="AE79">
        <v>212.9742</v>
      </c>
      <c r="AF79">
        <v>6.5</v>
      </c>
      <c r="AG79">
        <v>96</v>
      </c>
      <c r="AH79">
        <v>10</v>
      </c>
      <c r="AI79">
        <v>23</v>
      </c>
      <c r="AJ79" t="s">
        <v>475</v>
      </c>
      <c r="AL79" t="e">
        <f t="shared" ref="AL79:AL142" si="77">IF(AND(#REF!&lt;&gt;#REF!,#REF!&lt;&gt;#REF!),"Bold","")</f>
        <v>#REF!</v>
      </c>
    </row>
    <row r="80" spans="1:38">
      <c r="A80" t="s">
        <v>709</v>
      </c>
      <c r="B80" s="1">
        <v>0.61805555555555558</v>
      </c>
      <c r="C80" t="s">
        <v>177</v>
      </c>
      <c r="D80" t="s">
        <v>705</v>
      </c>
      <c r="E80" t="s">
        <v>335</v>
      </c>
      <c r="F80">
        <v>4159</v>
      </c>
      <c r="G80" t="s">
        <v>336</v>
      </c>
      <c r="H80" t="s">
        <v>337</v>
      </c>
      <c r="I80" t="s">
        <v>5</v>
      </c>
      <c r="J80" t="s">
        <v>338</v>
      </c>
      <c r="K80" t="s">
        <v>706</v>
      </c>
      <c r="L80">
        <v>5</v>
      </c>
      <c r="M80">
        <v>77.959999999999994</v>
      </c>
      <c r="N80">
        <v>47.762700000000002</v>
      </c>
      <c r="O80">
        <v>34.902900000000002</v>
      </c>
      <c r="P80">
        <v>8.5013000000000005</v>
      </c>
      <c r="Q80">
        <v>3.8586999999999998</v>
      </c>
      <c r="R80">
        <v>3.8986999999999998</v>
      </c>
      <c r="S80">
        <v>3.7227999999999999</v>
      </c>
      <c r="T80">
        <v>1.7588999999999999</v>
      </c>
      <c r="U80">
        <v>1.103</v>
      </c>
      <c r="V80">
        <v>2.0013999999999998</v>
      </c>
      <c r="W80">
        <v>0</v>
      </c>
      <c r="X80" t="s">
        <v>516</v>
      </c>
      <c r="Y80">
        <v>2.4285999999999999</v>
      </c>
      <c r="Z80" t="s">
        <v>710</v>
      </c>
      <c r="AA80">
        <v>1.6055999999999999</v>
      </c>
      <c r="AB80" t="s">
        <v>464</v>
      </c>
      <c r="AC80">
        <v>1.9167000000000001</v>
      </c>
      <c r="AD80">
        <v>19.134399999999999</v>
      </c>
      <c r="AE80">
        <v>210.5557</v>
      </c>
      <c r="AF80">
        <v>2.75</v>
      </c>
      <c r="AG80">
        <v>104</v>
      </c>
      <c r="AH80">
        <v>10</v>
      </c>
      <c r="AI80">
        <v>132</v>
      </c>
      <c r="AJ80" t="s">
        <v>475</v>
      </c>
      <c r="AL80" t="e">
        <f t="shared" ref="AL80:AL143" si="78">IF(AND(#REF!&lt;&gt;#REF!,#REF!&lt;&gt;#REF!),"Bold","")</f>
        <v>#REF!</v>
      </c>
    </row>
    <row r="81" spans="1:38">
      <c r="A81" t="s">
        <v>855</v>
      </c>
      <c r="B81" s="1">
        <v>0.66666666666666663</v>
      </c>
      <c r="C81" t="s">
        <v>177</v>
      </c>
      <c r="D81" t="s">
        <v>587</v>
      </c>
      <c r="E81" t="s">
        <v>230</v>
      </c>
      <c r="F81">
        <v>3119</v>
      </c>
      <c r="G81" t="s">
        <v>336</v>
      </c>
      <c r="H81" t="s">
        <v>337</v>
      </c>
      <c r="I81" t="s">
        <v>5</v>
      </c>
      <c r="J81" t="s">
        <v>278</v>
      </c>
      <c r="K81" t="s">
        <v>854</v>
      </c>
      <c r="L81">
        <v>7</v>
      </c>
      <c r="M81">
        <v>90.593999999999994</v>
      </c>
      <c r="N81">
        <v>51.8476</v>
      </c>
      <c r="O81">
        <v>22.317599999999999</v>
      </c>
      <c r="P81">
        <v>8.6732999999999993</v>
      </c>
      <c r="Q81">
        <v>4.5326000000000004</v>
      </c>
      <c r="R81">
        <v>3.0935999999999999</v>
      </c>
      <c r="S81">
        <v>3.5735000000000001</v>
      </c>
      <c r="T81">
        <v>1.3896999999999999</v>
      </c>
      <c r="U81">
        <v>0.85980000000000001</v>
      </c>
      <c r="V81">
        <v>1.2887</v>
      </c>
      <c r="W81">
        <v>16.965699999999998</v>
      </c>
      <c r="X81" t="s">
        <v>438</v>
      </c>
      <c r="Y81">
        <v>3.7884000000000002</v>
      </c>
      <c r="Z81" t="s">
        <v>856</v>
      </c>
      <c r="AA81">
        <v>1.9688000000000001</v>
      </c>
      <c r="AB81" t="s">
        <v>857</v>
      </c>
      <c r="AC81">
        <v>0.99529999999999996</v>
      </c>
      <c r="AD81">
        <v>19.014099999999999</v>
      </c>
      <c r="AE81" s="23">
        <v>230.90280000000001</v>
      </c>
      <c r="AF81">
        <v>4</v>
      </c>
      <c r="AG81">
        <v>82</v>
      </c>
      <c r="AH81">
        <v>10</v>
      </c>
      <c r="AI81">
        <v>191</v>
      </c>
      <c r="AJ81" t="s">
        <v>475</v>
      </c>
      <c r="AL81" t="e">
        <f t="shared" ref="AL81:AL144" si="79">IF(AND(#REF!&lt;&gt;#REF!,#REF!&lt;&gt;#REF!),"Bold","")</f>
        <v>#REF!</v>
      </c>
    </row>
    <row r="82" spans="1:38">
      <c r="A82" t="s">
        <v>1122</v>
      </c>
      <c r="B82" s="1">
        <v>0.78125</v>
      </c>
      <c r="C82" t="s">
        <v>214</v>
      </c>
      <c r="D82" t="s">
        <v>1113</v>
      </c>
      <c r="E82" t="s">
        <v>277</v>
      </c>
      <c r="F82">
        <v>3105</v>
      </c>
      <c r="G82" t="s">
        <v>979</v>
      </c>
      <c r="H82" t="s">
        <v>980</v>
      </c>
      <c r="I82" t="s">
        <v>5</v>
      </c>
      <c r="J82" t="s">
        <v>1114</v>
      </c>
      <c r="K82" t="s">
        <v>1115</v>
      </c>
      <c r="L82">
        <v>3</v>
      </c>
      <c r="M82">
        <v>38.131</v>
      </c>
      <c r="N82">
        <v>54.892800000000001</v>
      </c>
      <c r="O82">
        <v>24.807200000000002</v>
      </c>
      <c r="P82">
        <v>5.4306000000000001</v>
      </c>
      <c r="Q82">
        <v>3.8814000000000002</v>
      </c>
      <c r="R82">
        <v>2.5253000000000001</v>
      </c>
      <c r="S82">
        <v>1.8444</v>
      </c>
      <c r="T82">
        <v>1.2262</v>
      </c>
      <c r="U82">
        <v>0</v>
      </c>
      <c r="V82">
        <v>0</v>
      </c>
      <c r="W82">
        <v>16.675000000000001</v>
      </c>
      <c r="X82" t="s">
        <v>457</v>
      </c>
      <c r="Y82">
        <v>3.0286</v>
      </c>
      <c r="Z82" t="s">
        <v>1109</v>
      </c>
      <c r="AA82">
        <v>2.1147999999999998</v>
      </c>
      <c r="AB82" t="s">
        <v>820</v>
      </c>
      <c r="AC82">
        <v>2.5941000000000001</v>
      </c>
      <c r="AD82">
        <v>18.992000000000001</v>
      </c>
      <c r="AE82">
        <v>178.41640000000001</v>
      </c>
      <c r="AF82">
        <v>7</v>
      </c>
      <c r="AG82">
        <v>58</v>
      </c>
      <c r="AH82">
        <v>10</v>
      </c>
      <c r="AI82">
        <v>239</v>
      </c>
      <c r="AJ82" t="s">
        <v>475</v>
      </c>
      <c r="AL82" t="e">
        <f t="shared" ref="AL82:AL145" si="80">IF(AND(#REF!&lt;&gt;#REF!,#REF!&lt;&gt;#REF!),"Bold","")</f>
        <v>#REF!</v>
      </c>
    </row>
    <row r="83" spans="1:38">
      <c r="A83" t="s">
        <v>878</v>
      </c>
      <c r="B83" s="1">
        <v>0.66666666666666663</v>
      </c>
      <c r="C83" t="s">
        <v>177</v>
      </c>
      <c r="D83" t="s">
        <v>587</v>
      </c>
      <c r="E83" t="s">
        <v>230</v>
      </c>
      <c r="F83">
        <v>3119</v>
      </c>
      <c r="G83" t="s">
        <v>336</v>
      </c>
      <c r="H83" t="s">
        <v>337</v>
      </c>
      <c r="I83" t="s">
        <v>5</v>
      </c>
      <c r="J83" t="s">
        <v>278</v>
      </c>
      <c r="K83" t="s">
        <v>854</v>
      </c>
      <c r="L83">
        <v>11</v>
      </c>
      <c r="M83">
        <v>46.091799999999999</v>
      </c>
      <c r="N83">
        <v>39.469799999999999</v>
      </c>
      <c r="O83">
        <v>20.969000000000001</v>
      </c>
      <c r="P83">
        <v>11.4664</v>
      </c>
      <c r="Q83">
        <v>2.9306000000000001</v>
      </c>
      <c r="R83">
        <v>5.3775000000000004</v>
      </c>
      <c r="S83">
        <v>5.5102000000000002</v>
      </c>
      <c r="T83">
        <v>1.5251999999999999</v>
      </c>
      <c r="U83">
        <v>1.0712999999999999</v>
      </c>
      <c r="V83">
        <v>1.4803999999999999</v>
      </c>
      <c r="W83">
        <v>13.81</v>
      </c>
      <c r="X83" t="s">
        <v>879</v>
      </c>
      <c r="Y83">
        <v>0.51839999999999997</v>
      </c>
      <c r="Z83" t="s">
        <v>880</v>
      </c>
      <c r="AA83">
        <v>0.77900000000000003</v>
      </c>
      <c r="AB83" t="s">
        <v>881</v>
      </c>
      <c r="AC83">
        <v>0.95950000000000002</v>
      </c>
      <c r="AD83">
        <v>18.8185</v>
      </c>
      <c r="AE83">
        <v>170.7775</v>
      </c>
      <c r="AF83">
        <v>16</v>
      </c>
      <c r="AG83">
        <v>101</v>
      </c>
      <c r="AH83">
        <v>12</v>
      </c>
      <c r="AI83">
        <v>28</v>
      </c>
      <c r="AJ83" t="s">
        <v>5</v>
      </c>
      <c r="AL83" t="e">
        <f t="shared" ref="AL83:AL146" si="81">IF(AND(#REF!&lt;&gt;#REF!,#REF!&lt;&gt;#REF!),"Bold","")</f>
        <v>#REF!</v>
      </c>
    </row>
    <row r="84" spans="1:38">
      <c r="A84" t="s">
        <v>1093</v>
      </c>
      <c r="B84" s="1">
        <v>0.76041666666666663</v>
      </c>
      <c r="C84" t="s">
        <v>214</v>
      </c>
      <c r="D84" t="s">
        <v>229</v>
      </c>
      <c r="E84" t="s">
        <v>277</v>
      </c>
      <c r="F84">
        <v>3105</v>
      </c>
      <c r="G84" t="s">
        <v>979</v>
      </c>
      <c r="H84" t="s">
        <v>980</v>
      </c>
      <c r="I84" t="s">
        <v>5</v>
      </c>
      <c r="J84" t="s">
        <v>278</v>
      </c>
      <c r="K84" t="s">
        <v>1087</v>
      </c>
      <c r="L84">
        <v>3</v>
      </c>
      <c r="M84">
        <v>76.5</v>
      </c>
      <c r="N84">
        <v>36.695900000000002</v>
      </c>
      <c r="O84">
        <v>21.523199999999999</v>
      </c>
      <c r="P84">
        <v>5.8551000000000002</v>
      </c>
      <c r="Q84">
        <v>3.9361000000000002</v>
      </c>
      <c r="R84">
        <v>4.2081</v>
      </c>
      <c r="S84">
        <v>2.8792</v>
      </c>
      <c r="T84">
        <v>1.1243000000000001</v>
      </c>
      <c r="U84">
        <v>1.5782</v>
      </c>
      <c r="V84">
        <v>1.0769</v>
      </c>
      <c r="W84">
        <v>17.2364</v>
      </c>
      <c r="X84" t="s">
        <v>1036</v>
      </c>
      <c r="Y84">
        <v>2.4799000000000002</v>
      </c>
      <c r="Z84" t="s">
        <v>1094</v>
      </c>
      <c r="AA84">
        <v>3.4933000000000001</v>
      </c>
      <c r="AB84" t="s">
        <v>282</v>
      </c>
      <c r="AC84">
        <v>1.6418999999999999</v>
      </c>
      <c r="AD84">
        <v>18.775200000000002</v>
      </c>
      <c r="AE84">
        <v>199.00360000000001</v>
      </c>
      <c r="AF84">
        <v>2.25</v>
      </c>
      <c r="AG84">
        <v>63</v>
      </c>
      <c r="AH84">
        <v>12</v>
      </c>
      <c r="AI84">
        <v>20</v>
      </c>
      <c r="AJ84" t="s">
        <v>5</v>
      </c>
      <c r="AL84" t="e">
        <f t="shared" ref="AL84:AL147" si="82">IF(AND(#REF!&lt;&gt;#REF!,#REF!&lt;&gt;#REF!),"Bold","")</f>
        <v>#REF!</v>
      </c>
    </row>
    <row r="85" spans="1:38">
      <c r="A85" t="s">
        <v>526</v>
      </c>
      <c r="B85" s="1">
        <v>0.57291666666666663</v>
      </c>
      <c r="C85" t="s">
        <v>177</v>
      </c>
      <c r="D85" t="s">
        <v>503</v>
      </c>
      <c r="E85" t="s">
        <v>335</v>
      </c>
      <c r="F85">
        <v>4809</v>
      </c>
      <c r="G85" t="s">
        <v>336</v>
      </c>
      <c r="H85" t="s">
        <v>337</v>
      </c>
      <c r="I85" t="s">
        <v>5</v>
      </c>
      <c r="J85" t="s">
        <v>338</v>
      </c>
      <c r="K85" t="s">
        <v>504</v>
      </c>
      <c r="L85">
        <v>7</v>
      </c>
      <c r="M85">
        <v>48.205500000000001</v>
      </c>
      <c r="N85">
        <v>38.792099999999998</v>
      </c>
      <c r="O85">
        <v>24.075299999999999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t="s">
        <v>527</v>
      </c>
      <c r="Y85">
        <v>1.9853000000000001</v>
      </c>
      <c r="Z85" t="s">
        <v>528</v>
      </c>
      <c r="AA85">
        <v>1.6811</v>
      </c>
      <c r="AB85" t="s">
        <v>529</v>
      </c>
      <c r="AC85">
        <v>0.89159999999999995</v>
      </c>
      <c r="AD85">
        <v>18.6663</v>
      </c>
      <c r="AE85">
        <v>157.35929999999999</v>
      </c>
      <c r="AF85">
        <v>10</v>
      </c>
      <c r="AG85">
        <v>120</v>
      </c>
      <c r="AH85">
        <v>12</v>
      </c>
      <c r="AI85">
        <v>15</v>
      </c>
      <c r="AJ85" t="s">
        <v>5</v>
      </c>
      <c r="AL85" t="e">
        <f t="shared" ref="AL85:AL148" si="83">IF(AND(#REF!&lt;&gt;#REF!,#REF!&lt;&gt;#REF!),"Bold","")</f>
        <v>#REF!</v>
      </c>
    </row>
    <row r="86" spans="1:38">
      <c r="A86" t="s">
        <v>961</v>
      </c>
      <c r="B86" s="1">
        <v>0.6875</v>
      </c>
      <c r="C86" t="s">
        <v>177</v>
      </c>
      <c r="D86" t="s">
        <v>390</v>
      </c>
      <c r="E86" t="s">
        <v>230</v>
      </c>
      <c r="F86">
        <v>2274</v>
      </c>
      <c r="G86" t="s">
        <v>336</v>
      </c>
      <c r="H86" t="s">
        <v>337</v>
      </c>
      <c r="I86" t="s">
        <v>233</v>
      </c>
      <c r="J86" t="s">
        <v>930</v>
      </c>
      <c r="K86" t="s">
        <v>958</v>
      </c>
      <c r="L86">
        <v>5</v>
      </c>
      <c r="M86">
        <v>68.226699999999994</v>
      </c>
      <c r="N86">
        <v>29.668600000000001</v>
      </c>
      <c r="O86">
        <v>15.866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17.733599999999999</v>
      </c>
      <c r="X86" t="s">
        <v>962</v>
      </c>
      <c r="Y86">
        <v>1.944</v>
      </c>
      <c r="Z86" t="s">
        <v>714</v>
      </c>
      <c r="AA86">
        <v>1.3920999999999999</v>
      </c>
      <c r="AB86" t="s">
        <v>532</v>
      </c>
      <c r="AC86">
        <v>1.6623000000000001</v>
      </c>
      <c r="AD86">
        <v>18.500599999999999</v>
      </c>
      <c r="AE86">
        <v>176.3056</v>
      </c>
      <c r="AF86">
        <v>2.75</v>
      </c>
      <c r="AG86">
        <v>0</v>
      </c>
      <c r="AH86">
        <v>12</v>
      </c>
      <c r="AI86">
        <v>10</v>
      </c>
      <c r="AJ86" t="s">
        <v>5</v>
      </c>
      <c r="AL86" t="e">
        <f t="shared" ref="AL86:AL149" si="84">IF(AND(#REF!&lt;&gt;#REF!,#REF!&lt;&gt;#REF!),"Bold","")</f>
        <v>#REF!</v>
      </c>
    </row>
    <row r="87" spans="1:38">
      <c r="A87" t="s">
        <v>717</v>
      </c>
      <c r="B87" s="1">
        <v>0.61805555555555558</v>
      </c>
      <c r="C87" t="s">
        <v>177</v>
      </c>
      <c r="D87" t="s">
        <v>705</v>
      </c>
      <c r="E87" t="s">
        <v>335</v>
      </c>
      <c r="F87">
        <v>4159</v>
      </c>
      <c r="G87" t="s">
        <v>336</v>
      </c>
      <c r="H87" t="s">
        <v>337</v>
      </c>
      <c r="I87" t="s">
        <v>5</v>
      </c>
      <c r="J87" t="s">
        <v>338</v>
      </c>
      <c r="K87" t="s">
        <v>706</v>
      </c>
      <c r="L87">
        <v>8</v>
      </c>
      <c r="M87">
        <v>46.932499999999997</v>
      </c>
      <c r="N87">
        <v>51.235500000000002</v>
      </c>
      <c r="O87">
        <v>17.254200000000001</v>
      </c>
      <c r="P87">
        <v>6.0983000000000001</v>
      </c>
      <c r="Q87">
        <v>4.593</v>
      </c>
      <c r="R87">
        <v>4.1962999999999999</v>
      </c>
      <c r="S87">
        <v>4.8074000000000003</v>
      </c>
      <c r="T87">
        <v>2.194</v>
      </c>
      <c r="U87">
        <v>1.6569</v>
      </c>
      <c r="V87">
        <v>2.1579999999999999</v>
      </c>
      <c r="W87">
        <v>13.1</v>
      </c>
      <c r="X87" t="s">
        <v>416</v>
      </c>
      <c r="Y87">
        <v>4.1193999999999997</v>
      </c>
      <c r="Z87" t="s">
        <v>718</v>
      </c>
      <c r="AA87">
        <v>1.6763999999999999</v>
      </c>
      <c r="AB87" t="s">
        <v>474</v>
      </c>
      <c r="AC87">
        <v>1.6616</v>
      </c>
      <c r="AD87">
        <v>18.244700000000002</v>
      </c>
      <c r="AE87">
        <v>179.9282</v>
      </c>
      <c r="AF87">
        <v>12</v>
      </c>
      <c r="AG87">
        <v>115</v>
      </c>
      <c r="AH87">
        <v>12</v>
      </c>
      <c r="AI87">
        <v>22</v>
      </c>
      <c r="AJ87" t="s">
        <v>5</v>
      </c>
      <c r="AL87" t="e">
        <f t="shared" ref="AL87:AL150" si="85">IF(AND(#REF!&lt;&gt;#REF!,#REF!&lt;&gt;#REF!),"Bold","")</f>
        <v>#REF!</v>
      </c>
    </row>
    <row r="88" spans="1:38">
      <c r="A88" t="s">
        <v>1029</v>
      </c>
      <c r="B88" s="1">
        <v>0.71875</v>
      </c>
      <c r="C88" t="s">
        <v>214</v>
      </c>
      <c r="D88" t="s">
        <v>1023</v>
      </c>
      <c r="E88" t="s">
        <v>335</v>
      </c>
      <c r="F88">
        <v>5531</v>
      </c>
      <c r="G88" t="s">
        <v>979</v>
      </c>
      <c r="H88" t="s">
        <v>980</v>
      </c>
      <c r="I88" t="s">
        <v>5</v>
      </c>
      <c r="J88" t="s">
        <v>278</v>
      </c>
      <c r="K88" t="s">
        <v>1024</v>
      </c>
      <c r="L88">
        <v>3</v>
      </c>
      <c r="M88">
        <v>73.676000000000002</v>
      </c>
      <c r="N88">
        <v>82.308000000000007</v>
      </c>
      <c r="O88">
        <v>15.6012</v>
      </c>
      <c r="P88">
        <v>7.0221999999999998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22.607900000000001</v>
      </c>
      <c r="X88" t="s">
        <v>1021</v>
      </c>
      <c r="Y88">
        <v>1.1541999999999999</v>
      </c>
      <c r="Z88" t="s">
        <v>1030</v>
      </c>
      <c r="AA88">
        <v>0.56040000000000001</v>
      </c>
      <c r="AB88" t="s">
        <v>1031</v>
      </c>
      <c r="AC88">
        <v>0.79039999999999999</v>
      </c>
      <c r="AD88">
        <v>18.166599999999999</v>
      </c>
      <c r="AE88">
        <v>241.9589</v>
      </c>
      <c r="AF88">
        <v>4</v>
      </c>
      <c r="AG88">
        <v>70</v>
      </c>
      <c r="AH88">
        <v>12</v>
      </c>
      <c r="AI88">
        <v>30</v>
      </c>
      <c r="AJ88" t="s">
        <v>5</v>
      </c>
      <c r="AL88" t="e">
        <f t="shared" ref="AL88:AL151" si="86">IF(AND(#REF!&lt;&gt;#REF!,#REF!&lt;&gt;#REF!),"Bold","")</f>
        <v>#REF!</v>
      </c>
    </row>
    <row r="89" spans="1:38">
      <c r="A89" t="s">
        <v>763</v>
      </c>
      <c r="B89" s="1">
        <v>0.63541666666666663</v>
      </c>
      <c r="C89" t="s">
        <v>162</v>
      </c>
      <c r="D89" t="s">
        <v>745</v>
      </c>
      <c r="E89" t="s">
        <v>335</v>
      </c>
      <c r="F89">
        <v>4614</v>
      </c>
      <c r="G89" t="s">
        <v>336</v>
      </c>
      <c r="H89" t="s">
        <v>337</v>
      </c>
      <c r="I89" t="s">
        <v>5</v>
      </c>
      <c r="J89" t="s">
        <v>338</v>
      </c>
      <c r="K89" t="s">
        <v>746</v>
      </c>
      <c r="L89">
        <v>10</v>
      </c>
      <c r="M89">
        <v>58.407600000000002</v>
      </c>
      <c r="N89">
        <v>33.024500000000003</v>
      </c>
      <c r="O89">
        <v>29.723700000000001</v>
      </c>
      <c r="P89">
        <v>5.7923</v>
      </c>
      <c r="Q89">
        <v>3.2277999999999998</v>
      </c>
      <c r="R89">
        <v>3.4910999999999999</v>
      </c>
      <c r="S89">
        <v>3.6362000000000001</v>
      </c>
      <c r="T89">
        <v>1.6164000000000001</v>
      </c>
      <c r="U89">
        <v>0.9617</v>
      </c>
      <c r="V89">
        <v>2.0884</v>
      </c>
      <c r="W89">
        <v>12.185</v>
      </c>
      <c r="X89" t="s">
        <v>581</v>
      </c>
      <c r="Y89">
        <v>2.4525999999999999</v>
      </c>
      <c r="Z89" t="s">
        <v>582</v>
      </c>
      <c r="AA89">
        <v>0.6885</v>
      </c>
      <c r="AB89" t="s">
        <v>395</v>
      </c>
      <c r="AC89">
        <v>0.93220000000000003</v>
      </c>
      <c r="AD89">
        <v>18.165199999999999</v>
      </c>
      <c r="AE89">
        <v>176.39320000000001</v>
      </c>
      <c r="AF89">
        <v>10</v>
      </c>
      <c r="AG89">
        <v>96</v>
      </c>
      <c r="AH89">
        <v>12</v>
      </c>
      <c r="AI89">
        <v>15</v>
      </c>
      <c r="AJ89" t="s">
        <v>5</v>
      </c>
      <c r="AL89" t="e">
        <f t="shared" ref="AL89:AL152" si="87">IF(AND(#REF!&lt;&gt;#REF!,#REF!&lt;&gt;#REF!),"Bold","")</f>
        <v>#REF!</v>
      </c>
    </row>
    <row r="90" spans="1:38">
      <c r="A90" t="s">
        <v>767</v>
      </c>
      <c r="B90" s="1">
        <v>0.63541666666666663</v>
      </c>
      <c r="C90" t="s">
        <v>162</v>
      </c>
      <c r="D90" t="s">
        <v>745</v>
      </c>
      <c r="E90" t="s">
        <v>335</v>
      </c>
      <c r="F90">
        <v>4614</v>
      </c>
      <c r="G90" t="s">
        <v>336</v>
      </c>
      <c r="H90" t="s">
        <v>337</v>
      </c>
      <c r="I90" t="s">
        <v>5</v>
      </c>
      <c r="J90" t="s">
        <v>338</v>
      </c>
      <c r="K90" t="s">
        <v>746</v>
      </c>
      <c r="L90">
        <v>7</v>
      </c>
      <c r="M90">
        <v>53.096200000000003</v>
      </c>
      <c r="N90">
        <v>43.424799999999998</v>
      </c>
      <c r="O90">
        <v>20.637899999999998</v>
      </c>
      <c r="P90">
        <v>7.7534000000000001</v>
      </c>
      <c r="Q90">
        <v>4.077</v>
      </c>
      <c r="R90">
        <v>4.476</v>
      </c>
      <c r="S90">
        <v>2.9367999999999999</v>
      </c>
      <c r="T90">
        <v>3.1150000000000002</v>
      </c>
      <c r="U90">
        <v>1.0931999999999999</v>
      </c>
      <c r="V90">
        <v>1.0364</v>
      </c>
      <c r="W90">
        <v>9.8620999999999999</v>
      </c>
      <c r="X90" t="s">
        <v>768</v>
      </c>
      <c r="Y90">
        <v>0.2044</v>
      </c>
      <c r="Z90" t="s">
        <v>579</v>
      </c>
      <c r="AA90">
        <v>0.68679999999999997</v>
      </c>
      <c r="AB90" t="s">
        <v>532</v>
      </c>
      <c r="AC90">
        <v>1.5720000000000001</v>
      </c>
      <c r="AD90">
        <v>18.0166</v>
      </c>
      <c r="AE90">
        <v>171.98869999999999</v>
      </c>
      <c r="AF90">
        <v>16</v>
      </c>
      <c r="AG90">
        <v>79</v>
      </c>
      <c r="AH90">
        <v>12</v>
      </c>
      <c r="AI90">
        <v>15</v>
      </c>
      <c r="AJ90" t="s">
        <v>5</v>
      </c>
      <c r="AL90" t="e">
        <f t="shared" ref="AL90:AL153" si="88">IF(AND(#REF!&lt;&gt;#REF!,#REF!&lt;&gt;#REF!),"Bold","")</f>
        <v>#REF!</v>
      </c>
    </row>
    <row r="91" spans="1:38">
      <c r="A91" t="s">
        <v>707</v>
      </c>
      <c r="B91" s="1">
        <v>0.61805555555555558</v>
      </c>
      <c r="C91" t="s">
        <v>177</v>
      </c>
      <c r="D91" t="s">
        <v>705</v>
      </c>
      <c r="E91" t="s">
        <v>335</v>
      </c>
      <c r="F91">
        <v>4159</v>
      </c>
      <c r="G91" t="s">
        <v>336</v>
      </c>
      <c r="H91" t="s">
        <v>337</v>
      </c>
      <c r="I91" t="s">
        <v>5</v>
      </c>
      <c r="J91" t="s">
        <v>338</v>
      </c>
      <c r="K91" t="s">
        <v>706</v>
      </c>
      <c r="L91">
        <v>9</v>
      </c>
      <c r="M91">
        <v>88.560400000000001</v>
      </c>
      <c r="N91">
        <v>55.234999999999999</v>
      </c>
      <c r="O91">
        <v>34.572499999999998</v>
      </c>
      <c r="P91">
        <v>10.601599999999999</v>
      </c>
      <c r="Q91">
        <v>7.7163000000000004</v>
      </c>
      <c r="R91">
        <v>3.847</v>
      </c>
      <c r="S91">
        <v>2.7349000000000001</v>
      </c>
      <c r="T91">
        <v>2.0846</v>
      </c>
      <c r="U91">
        <v>1.3072999999999999</v>
      </c>
      <c r="V91">
        <v>1.1532</v>
      </c>
      <c r="W91">
        <v>11.2357</v>
      </c>
      <c r="X91" t="s">
        <v>708</v>
      </c>
      <c r="Y91">
        <v>0.86009999999999998</v>
      </c>
      <c r="Z91" t="s">
        <v>626</v>
      </c>
      <c r="AA91">
        <v>0.65569999999999995</v>
      </c>
      <c r="AB91" t="s">
        <v>474</v>
      </c>
      <c r="AC91">
        <v>1.4207000000000001</v>
      </c>
      <c r="AD91">
        <v>17.941700000000001</v>
      </c>
      <c r="AE91" s="23">
        <v>239.92679999999999</v>
      </c>
      <c r="AF91">
        <v>3.5</v>
      </c>
      <c r="AG91">
        <v>110</v>
      </c>
      <c r="AH91">
        <v>12</v>
      </c>
      <c r="AI91">
        <v>11</v>
      </c>
      <c r="AJ91" t="s">
        <v>5</v>
      </c>
      <c r="AL91" t="e">
        <f t="shared" ref="AL91:AL154" si="89">IF(AND(#REF!&lt;&gt;#REF!,#REF!&lt;&gt;#REF!),"Bold","")</f>
        <v>#REF!</v>
      </c>
    </row>
    <row r="92" spans="1:38">
      <c r="A92" t="s">
        <v>634</v>
      </c>
      <c r="B92" s="1">
        <v>0.60416666666666663</v>
      </c>
      <c r="C92" t="s">
        <v>156</v>
      </c>
      <c r="D92" t="s">
        <v>390</v>
      </c>
      <c r="E92" t="s">
        <v>230</v>
      </c>
      <c r="F92">
        <v>4787</v>
      </c>
      <c r="G92" t="s">
        <v>231</v>
      </c>
      <c r="H92" t="s">
        <v>232</v>
      </c>
      <c r="I92" t="s">
        <v>5</v>
      </c>
      <c r="J92" t="s">
        <v>278</v>
      </c>
      <c r="K92" t="s">
        <v>630</v>
      </c>
      <c r="L92">
        <v>5</v>
      </c>
      <c r="M92">
        <v>84.640299999999996</v>
      </c>
      <c r="N92">
        <v>54.935400000000001</v>
      </c>
      <c r="O92">
        <v>31.328600000000002</v>
      </c>
      <c r="P92">
        <v>7.1246</v>
      </c>
      <c r="Q92">
        <v>5.8384</v>
      </c>
      <c r="R92">
        <v>4.3360000000000003</v>
      </c>
      <c r="S92">
        <v>2.5556999999999999</v>
      </c>
      <c r="T92">
        <v>2.5678999999999998</v>
      </c>
      <c r="U92">
        <v>1.8064</v>
      </c>
      <c r="V92">
        <v>1.0580000000000001</v>
      </c>
      <c r="W92">
        <v>19.796399999999998</v>
      </c>
      <c r="X92" t="s">
        <v>457</v>
      </c>
      <c r="Y92">
        <v>1.8979999999999999</v>
      </c>
      <c r="Z92" t="s">
        <v>458</v>
      </c>
      <c r="AA92">
        <v>1.7124999999999999</v>
      </c>
      <c r="AB92" t="s">
        <v>635</v>
      </c>
      <c r="AC92">
        <v>0.45450000000000002</v>
      </c>
      <c r="AD92">
        <v>17.909400000000002</v>
      </c>
      <c r="AE92">
        <v>237.96209999999999</v>
      </c>
      <c r="AF92">
        <v>3.5</v>
      </c>
      <c r="AG92">
        <v>69</v>
      </c>
      <c r="AH92">
        <v>12</v>
      </c>
      <c r="AI92">
        <v>7</v>
      </c>
      <c r="AJ92" t="s">
        <v>5</v>
      </c>
      <c r="AL92" t="e">
        <f t="shared" ref="AL92:AL155" si="90">IF(AND(#REF!&lt;&gt;#REF!,#REF!&lt;&gt;#REF!),"Bold","")</f>
        <v>#REF!</v>
      </c>
    </row>
    <row r="93" spans="1:38">
      <c r="A93" t="s">
        <v>541</v>
      </c>
      <c r="B93" s="1">
        <v>0.58333333333333337</v>
      </c>
      <c r="C93" t="s">
        <v>156</v>
      </c>
      <c r="D93" t="s">
        <v>533</v>
      </c>
      <c r="E93" t="s">
        <v>335</v>
      </c>
      <c r="F93">
        <v>6728</v>
      </c>
      <c r="G93" t="s">
        <v>231</v>
      </c>
      <c r="H93" t="s">
        <v>232</v>
      </c>
      <c r="I93" t="s">
        <v>5</v>
      </c>
      <c r="J93" t="s">
        <v>278</v>
      </c>
      <c r="K93" t="s">
        <v>534</v>
      </c>
      <c r="L93">
        <v>6</v>
      </c>
      <c r="M93">
        <v>80.685000000000002</v>
      </c>
      <c r="N93">
        <v>55.78</v>
      </c>
      <c r="O93">
        <v>29.359400000000001</v>
      </c>
      <c r="P93">
        <v>8.0897000000000006</v>
      </c>
      <c r="Q93">
        <v>7.9130000000000003</v>
      </c>
      <c r="R93">
        <v>5.6002999999999998</v>
      </c>
      <c r="S93">
        <v>6.0885999999999996</v>
      </c>
      <c r="T93">
        <v>4.1768000000000001</v>
      </c>
      <c r="U93">
        <v>2.7820999999999998</v>
      </c>
      <c r="V93">
        <v>2.1802999999999999</v>
      </c>
      <c r="W93">
        <v>20.303599999999999</v>
      </c>
      <c r="X93" t="s">
        <v>242</v>
      </c>
      <c r="Y93">
        <v>1.9441999999999999</v>
      </c>
      <c r="Z93" t="s">
        <v>243</v>
      </c>
      <c r="AA93">
        <v>1.8240000000000001</v>
      </c>
      <c r="AB93" t="s">
        <v>314</v>
      </c>
      <c r="AC93">
        <v>1.1575</v>
      </c>
      <c r="AD93">
        <v>17.8995</v>
      </c>
      <c r="AE93">
        <v>245.78380000000001</v>
      </c>
      <c r="AF93">
        <v>6</v>
      </c>
      <c r="AG93">
        <v>82</v>
      </c>
      <c r="AH93">
        <v>12</v>
      </c>
      <c r="AI93">
        <v>10</v>
      </c>
      <c r="AJ93" t="s">
        <v>5</v>
      </c>
      <c r="AL93" t="e">
        <f t="shared" ref="AL93:AL156" si="91">IF(AND(#REF!&lt;&gt;#REF!,#REF!&lt;&gt;#REF!),"Bold","")</f>
        <v>#REF!</v>
      </c>
    </row>
    <row r="94" spans="1:38">
      <c r="A94" t="s">
        <v>287</v>
      </c>
      <c r="B94" s="1">
        <v>0.53819444444444442</v>
      </c>
      <c r="C94" t="s">
        <v>156</v>
      </c>
      <c r="D94" t="s">
        <v>229</v>
      </c>
      <c r="E94" t="s">
        <v>277</v>
      </c>
      <c r="F94">
        <v>3493</v>
      </c>
      <c r="G94" t="s">
        <v>231</v>
      </c>
      <c r="H94" t="s">
        <v>232</v>
      </c>
      <c r="I94" t="s">
        <v>5</v>
      </c>
      <c r="J94" t="s">
        <v>278</v>
      </c>
      <c r="K94" t="s">
        <v>279</v>
      </c>
      <c r="L94">
        <v>5</v>
      </c>
      <c r="M94">
        <v>47.32</v>
      </c>
      <c r="N94">
        <v>51.335999999999999</v>
      </c>
      <c r="O94">
        <v>28.530799999999999</v>
      </c>
      <c r="P94">
        <v>8.5854999999999997</v>
      </c>
      <c r="Q94">
        <v>5.2378</v>
      </c>
      <c r="R94">
        <v>4.7671999999999999</v>
      </c>
      <c r="S94">
        <v>2.0104000000000002</v>
      </c>
      <c r="T94">
        <v>1.3345</v>
      </c>
      <c r="U94">
        <v>1.0841000000000001</v>
      </c>
      <c r="V94">
        <v>1.5361</v>
      </c>
      <c r="W94">
        <v>11.3436</v>
      </c>
      <c r="X94" t="s">
        <v>288</v>
      </c>
      <c r="Y94">
        <v>1.8071999999999999</v>
      </c>
      <c r="Z94" t="s">
        <v>289</v>
      </c>
      <c r="AA94">
        <v>0.4284</v>
      </c>
      <c r="AB94" t="s">
        <v>290</v>
      </c>
      <c r="AC94">
        <v>1.3092999999999999</v>
      </c>
      <c r="AD94">
        <v>17.8109</v>
      </c>
      <c r="AE94">
        <v>184.4417</v>
      </c>
      <c r="AF94">
        <v>10</v>
      </c>
      <c r="AG94">
        <v>53</v>
      </c>
      <c r="AH94">
        <v>12</v>
      </c>
      <c r="AI94">
        <v>7</v>
      </c>
      <c r="AJ94" t="s">
        <v>5</v>
      </c>
      <c r="AL94" t="e">
        <f t="shared" ref="AL94:AL157" si="92">IF(AND(#REF!&lt;&gt;#REF!,#REF!&lt;&gt;#REF!),"Bold","")</f>
        <v>#REF!</v>
      </c>
    </row>
    <row r="95" spans="1:38">
      <c r="A95" t="s">
        <v>311</v>
      </c>
      <c r="B95" s="1">
        <v>0.53819444444444442</v>
      </c>
      <c r="C95" t="s">
        <v>156</v>
      </c>
      <c r="D95" t="s">
        <v>229</v>
      </c>
      <c r="E95" t="s">
        <v>277</v>
      </c>
      <c r="F95">
        <v>3493</v>
      </c>
      <c r="G95" t="s">
        <v>231</v>
      </c>
      <c r="H95" t="s">
        <v>232</v>
      </c>
      <c r="I95" t="s">
        <v>5</v>
      </c>
      <c r="J95" t="s">
        <v>278</v>
      </c>
      <c r="K95" t="s">
        <v>279</v>
      </c>
      <c r="L95">
        <v>6</v>
      </c>
      <c r="M95">
        <v>42.0032</v>
      </c>
      <c r="N95">
        <v>24.6526</v>
      </c>
      <c r="O95">
        <v>12.8148</v>
      </c>
      <c r="P95">
        <v>4.8833000000000002</v>
      </c>
      <c r="Q95">
        <v>3.5646</v>
      </c>
      <c r="R95">
        <v>3.2987000000000002</v>
      </c>
      <c r="S95">
        <v>3.4394999999999998</v>
      </c>
      <c r="T95">
        <v>1.9451000000000001</v>
      </c>
      <c r="U95">
        <v>1.4177999999999999</v>
      </c>
      <c r="V95">
        <v>1.0992999999999999</v>
      </c>
      <c r="W95">
        <v>16.727900000000002</v>
      </c>
      <c r="X95" t="s">
        <v>312</v>
      </c>
      <c r="Y95">
        <v>2.6648000000000001</v>
      </c>
      <c r="Z95" t="s">
        <v>313</v>
      </c>
      <c r="AA95">
        <v>0.65010000000000001</v>
      </c>
      <c r="AB95" t="s">
        <v>314</v>
      </c>
      <c r="AC95">
        <v>1.2690999999999999</v>
      </c>
      <c r="AD95">
        <v>17.807200000000002</v>
      </c>
      <c r="AE95">
        <v>138.2379</v>
      </c>
      <c r="AF95">
        <v>14</v>
      </c>
      <c r="AG95">
        <v>48</v>
      </c>
      <c r="AH95">
        <v>9</v>
      </c>
      <c r="AI95">
        <v>27</v>
      </c>
      <c r="AJ95" t="s">
        <v>475</v>
      </c>
      <c r="AL95" t="e">
        <f t="shared" ref="AL95:AL158" si="93">IF(AND(#REF!&lt;&gt;#REF!,#REF!&lt;&gt;#REF!),"Bold","")</f>
        <v>#REF!</v>
      </c>
    </row>
    <row r="96" spans="1:38">
      <c r="A96" t="s">
        <v>747</v>
      </c>
      <c r="B96" s="1">
        <v>0.63541666666666663</v>
      </c>
      <c r="C96" t="s">
        <v>162</v>
      </c>
      <c r="D96" t="s">
        <v>745</v>
      </c>
      <c r="E96" t="s">
        <v>335</v>
      </c>
      <c r="F96">
        <v>4614</v>
      </c>
      <c r="G96" t="s">
        <v>336</v>
      </c>
      <c r="H96" t="s">
        <v>337</v>
      </c>
      <c r="I96" t="s">
        <v>5</v>
      </c>
      <c r="J96" t="s">
        <v>338</v>
      </c>
      <c r="K96" t="s">
        <v>746</v>
      </c>
      <c r="L96">
        <v>8</v>
      </c>
      <c r="M96">
        <v>66.66</v>
      </c>
      <c r="N96">
        <v>55.455199999999998</v>
      </c>
      <c r="O96">
        <v>26.457799999999999</v>
      </c>
      <c r="P96">
        <v>9.3915000000000006</v>
      </c>
      <c r="Q96">
        <v>9.4575999999999993</v>
      </c>
      <c r="R96">
        <v>4.1576000000000004</v>
      </c>
      <c r="S96">
        <v>3.2658999999999998</v>
      </c>
      <c r="T96">
        <v>3.319</v>
      </c>
      <c r="U96">
        <v>1.1124000000000001</v>
      </c>
      <c r="V96">
        <v>1.0909</v>
      </c>
      <c r="W96">
        <v>20.718599999999999</v>
      </c>
      <c r="X96" t="s">
        <v>748</v>
      </c>
      <c r="Y96">
        <v>1.9923999999999999</v>
      </c>
      <c r="Z96" t="s">
        <v>749</v>
      </c>
      <c r="AA96">
        <v>1.6220000000000001</v>
      </c>
      <c r="AB96" t="s">
        <v>750</v>
      </c>
      <c r="AC96">
        <v>1.6134999999999999</v>
      </c>
      <c r="AD96">
        <v>17.720500000000001</v>
      </c>
      <c r="AE96" s="23">
        <v>224.03489999999999</v>
      </c>
      <c r="AF96">
        <v>10</v>
      </c>
      <c r="AG96">
        <v>105</v>
      </c>
      <c r="AH96">
        <v>9</v>
      </c>
      <c r="AI96">
        <v>31</v>
      </c>
      <c r="AJ96" t="s">
        <v>475</v>
      </c>
      <c r="AL96" t="e">
        <f t="shared" ref="AL96:AL159" si="94">IF(AND(#REF!&lt;&gt;#REF!,#REF!&lt;&gt;#REF!),"Bold","")</f>
        <v>#REF!</v>
      </c>
    </row>
    <row r="97" spans="1:38">
      <c r="A97" t="s">
        <v>515</v>
      </c>
      <c r="B97" s="1">
        <v>0.57291666666666663</v>
      </c>
      <c r="C97" t="s">
        <v>177</v>
      </c>
      <c r="D97" t="s">
        <v>503</v>
      </c>
      <c r="E97" t="s">
        <v>335</v>
      </c>
      <c r="F97">
        <v>4809</v>
      </c>
      <c r="G97" t="s">
        <v>336</v>
      </c>
      <c r="H97" t="s">
        <v>337</v>
      </c>
      <c r="I97" t="s">
        <v>5</v>
      </c>
      <c r="J97" t="s">
        <v>338</v>
      </c>
      <c r="K97" t="s">
        <v>504</v>
      </c>
      <c r="L97">
        <v>7</v>
      </c>
      <c r="M97">
        <v>75.42</v>
      </c>
      <c r="N97">
        <v>47.4084</v>
      </c>
      <c r="O97">
        <v>25.665900000000001</v>
      </c>
      <c r="P97">
        <v>9.5280000000000005</v>
      </c>
      <c r="Q97">
        <v>4.4443999999999999</v>
      </c>
      <c r="R97">
        <v>5.1177999999999999</v>
      </c>
      <c r="S97">
        <v>2.665</v>
      </c>
      <c r="T97">
        <v>1.083</v>
      </c>
      <c r="U97">
        <v>1.3084</v>
      </c>
      <c r="V97">
        <v>0.99109999999999998</v>
      </c>
      <c r="W97">
        <v>12.394299999999999</v>
      </c>
      <c r="X97" t="s">
        <v>516</v>
      </c>
      <c r="Y97">
        <v>2.4954000000000001</v>
      </c>
      <c r="Z97" t="s">
        <v>517</v>
      </c>
      <c r="AA97">
        <v>0.41199999999999998</v>
      </c>
      <c r="AB97" t="s">
        <v>518</v>
      </c>
      <c r="AC97">
        <v>1.6891</v>
      </c>
      <c r="AD97">
        <v>17.687200000000001</v>
      </c>
      <c r="AE97">
        <v>208.31010000000001</v>
      </c>
      <c r="AF97">
        <v>8</v>
      </c>
      <c r="AG97">
        <v>109</v>
      </c>
      <c r="AH97">
        <v>9</v>
      </c>
      <c r="AI97">
        <v>28</v>
      </c>
      <c r="AJ97" t="s">
        <v>475</v>
      </c>
      <c r="AL97" t="e">
        <f t="shared" ref="AL97:AL160" si="95">IF(AND(#REF!&lt;&gt;#REF!,#REF!&lt;&gt;#REF!),"Bold","")</f>
        <v>#REF!</v>
      </c>
    </row>
    <row r="98" spans="1:38">
      <c r="A98" t="s">
        <v>1068</v>
      </c>
      <c r="B98" s="1">
        <v>0.73958333333333337</v>
      </c>
      <c r="C98" t="s">
        <v>214</v>
      </c>
      <c r="D98" t="s">
        <v>229</v>
      </c>
      <c r="E98" t="s">
        <v>277</v>
      </c>
      <c r="F98">
        <v>3105</v>
      </c>
      <c r="G98" t="s">
        <v>979</v>
      </c>
      <c r="H98" t="s">
        <v>980</v>
      </c>
      <c r="I98" t="s">
        <v>5</v>
      </c>
      <c r="J98" t="s">
        <v>278</v>
      </c>
      <c r="K98" t="s">
        <v>1061</v>
      </c>
      <c r="L98">
        <v>3</v>
      </c>
      <c r="M98">
        <v>52.542999999999999</v>
      </c>
      <c r="N98">
        <v>60.605600000000003</v>
      </c>
      <c r="O98">
        <v>15.9658</v>
      </c>
      <c r="P98">
        <v>6.2572000000000001</v>
      </c>
      <c r="Q98">
        <v>4.242</v>
      </c>
      <c r="R98">
        <v>3.4899</v>
      </c>
      <c r="S98">
        <v>3.3761999999999999</v>
      </c>
      <c r="T98">
        <v>1.6049</v>
      </c>
      <c r="U98">
        <v>1.0848</v>
      </c>
      <c r="V98">
        <v>1.238</v>
      </c>
      <c r="W98">
        <v>17.444299999999998</v>
      </c>
      <c r="X98" t="s">
        <v>1069</v>
      </c>
      <c r="Y98">
        <v>1.8614999999999999</v>
      </c>
      <c r="Z98" t="s">
        <v>463</v>
      </c>
      <c r="AA98">
        <v>2.0663999999999998</v>
      </c>
      <c r="AB98" t="s">
        <v>1008</v>
      </c>
      <c r="AC98">
        <v>2.5026999999999999</v>
      </c>
      <c r="AD98">
        <v>17.665099999999999</v>
      </c>
      <c r="AE98">
        <v>191.94730000000001</v>
      </c>
      <c r="AF98">
        <v>8</v>
      </c>
      <c r="AG98">
        <v>62</v>
      </c>
      <c r="AH98">
        <v>9</v>
      </c>
      <c r="AI98">
        <v>27</v>
      </c>
      <c r="AJ98" t="s">
        <v>475</v>
      </c>
      <c r="AL98" t="e">
        <f t="shared" ref="AL98:AL161" si="96">IF(AND(#REF!&lt;&gt;#REF!,#REF!&lt;&gt;#REF!),"Bold","")</f>
        <v>#REF!</v>
      </c>
    </row>
    <row r="99" spans="1:38">
      <c r="A99" t="s">
        <v>283</v>
      </c>
      <c r="B99" s="1">
        <v>0.53819444444444442</v>
      </c>
      <c r="C99" t="s">
        <v>156</v>
      </c>
      <c r="D99" t="s">
        <v>229</v>
      </c>
      <c r="E99" t="s">
        <v>277</v>
      </c>
      <c r="F99">
        <v>3493</v>
      </c>
      <c r="G99" t="s">
        <v>231</v>
      </c>
      <c r="H99" t="s">
        <v>232</v>
      </c>
      <c r="I99" t="s">
        <v>5</v>
      </c>
      <c r="J99" t="s">
        <v>278</v>
      </c>
      <c r="K99" t="s">
        <v>279</v>
      </c>
      <c r="L99">
        <v>8</v>
      </c>
      <c r="M99">
        <v>73.400000000000006</v>
      </c>
      <c r="N99">
        <v>47.783999999999999</v>
      </c>
      <c r="O99">
        <v>11.274100000000001</v>
      </c>
      <c r="P99">
        <v>7.0601000000000003</v>
      </c>
      <c r="Q99">
        <v>4.0369999999999999</v>
      </c>
      <c r="R99">
        <v>3.7427000000000001</v>
      </c>
      <c r="S99">
        <v>2.5969000000000002</v>
      </c>
      <c r="T99">
        <v>1.9737</v>
      </c>
      <c r="U99">
        <v>1.1434</v>
      </c>
      <c r="V99">
        <v>1.9396</v>
      </c>
      <c r="W99">
        <v>19.118600000000001</v>
      </c>
      <c r="X99" t="s">
        <v>284</v>
      </c>
      <c r="Y99">
        <v>1.1911</v>
      </c>
      <c r="Z99" t="s">
        <v>285</v>
      </c>
      <c r="AA99">
        <v>1.0971</v>
      </c>
      <c r="AB99" t="s">
        <v>286</v>
      </c>
      <c r="AC99">
        <v>1.036</v>
      </c>
      <c r="AD99">
        <v>17.66</v>
      </c>
      <c r="AE99">
        <v>195.05430000000001</v>
      </c>
      <c r="AF99">
        <v>4</v>
      </c>
      <c r="AG99">
        <v>58</v>
      </c>
      <c r="AH99">
        <v>9</v>
      </c>
      <c r="AI99">
        <v>190</v>
      </c>
      <c r="AJ99" t="s">
        <v>475</v>
      </c>
      <c r="AL99" t="e">
        <f t="shared" ref="AL99:AL162" si="97">IF(AND(#REF!&lt;&gt;#REF!,#REF!&lt;&gt;#REF!),"Bold","")</f>
        <v>#REF!</v>
      </c>
    </row>
    <row r="100" spans="1:38">
      <c r="A100" t="s">
        <v>545</v>
      </c>
      <c r="B100" s="1">
        <v>0.58333333333333337</v>
      </c>
      <c r="C100" t="s">
        <v>156</v>
      </c>
      <c r="D100" t="s">
        <v>533</v>
      </c>
      <c r="E100" t="s">
        <v>335</v>
      </c>
      <c r="F100">
        <v>6728</v>
      </c>
      <c r="G100" t="s">
        <v>231</v>
      </c>
      <c r="H100" t="s">
        <v>232</v>
      </c>
      <c r="I100" t="s">
        <v>5</v>
      </c>
      <c r="J100" t="s">
        <v>278</v>
      </c>
      <c r="K100" t="s">
        <v>534</v>
      </c>
      <c r="L100">
        <v>3</v>
      </c>
      <c r="M100">
        <v>59.795999999999999</v>
      </c>
      <c r="N100">
        <v>48.261099999999999</v>
      </c>
      <c r="O100">
        <v>35.196599999999997</v>
      </c>
      <c r="P100">
        <v>17.719200000000001</v>
      </c>
      <c r="Q100">
        <v>6.5968</v>
      </c>
      <c r="R100">
        <v>4.7393000000000001</v>
      </c>
      <c r="S100">
        <v>5.6887999999999996</v>
      </c>
      <c r="T100">
        <v>2.5371000000000001</v>
      </c>
      <c r="U100">
        <v>2.4695999999999998</v>
      </c>
      <c r="V100">
        <v>1.5714999999999999</v>
      </c>
      <c r="W100">
        <v>21.756399999999999</v>
      </c>
      <c r="X100" t="s">
        <v>451</v>
      </c>
      <c r="Y100">
        <v>2.3180000000000001</v>
      </c>
      <c r="Z100" t="s">
        <v>546</v>
      </c>
      <c r="AA100">
        <v>2.2029000000000001</v>
      </c>
      <c r="AB100" t="s">
        <v>547</v>
      </c>
      <c r="AC100">
        <v>2.0916000000000001</v>
      </c>
      <c r="AD100">
        <v>17.546399999999998</v>
      </c>
      <c r="AE100">
        <v>230.4915</v>
      </c>
      <c r="AF100">
        <v>8</v>
      </c>
      <c r="AG100">
        <v>87</v>
      </c>
      <c r="AH100">
        <v>9</v>
      </c>
      <c r="AI100">
        <v>149</v>
      </c>
      <c r="AJ100" t="s">
        <v>475</v>
      </c>
      <c r="AL100" t="e">
        <f t="shared" ref="AL100:AL163" si="98">IF(AND(#REF!&lt;&gt;#REF!,#REF!&lt;&gt;#REF!),"Bold","")</f>
        <v>#REF!</v>
      </c>
    </row>
    <row r="101" spans="1:38">
      <c r="A101" t="s">
        <v>331</v>
      </c>
      <c r="B101" s="1">
        <v>0.53819444444444442</v>
      </c>
      <c r="C101" t="s">
        <v>156</v>
      </c>
      <c r="D101" t="s">
        <v>229</v>
      </c>
      <c r="E101" t="s">
        <v>277</v>
      </c>
      <c r="F101">
        <v>3493</v>
      </c>
      <c r="G101" t="s">
        <v>231</v>
      </c>
      <c r="H101" t="s">
        <v>232</v>
      </c>
      <c r="I101" t="s">
        <v>5</v>
      </c>
      <c r="J101" t="s">
        <v>278</v>
      </c>
      <c r="K101" t="s">
        <v>279</v>
      </c>
      <c r="L101">
        <v>5</v>
      </c>
      <c r="M101">
        <v>31.015000000000001</v>
      </c>
      <c r="N101">
        <v>23.800999999999998</v>
      </c>
      <c r="O101">
        <v>12.2851</v>
      </c>
      <c r="P101">
        <v>6.1901000000000002</v>
      </c>
      <c r="Q101">
        <v>2.5987</v>
      </c>
      <c r="R101">
        <v>2.7570000000000001</v>
      </c>
      <c r="S101">
        <v>2.4790999999999999</v>
      </c>
      <c r="T101">
        <v>1.6193</v>
      </c>
      <c r="U101">
        <v>1.0595000000000001</v>
      </c>
      <c r="V101">
        <v>0.61299999999999999</v>
      </c>
      <c r="W101">
        <v>9.9385999999999992</v>
      </c>
      <c r="X101" t="s">
        <v>275</v>
      </c>
      <c r="Y101">
        <v>1.2114</v>
      </c>
      <c r="Z101" t="s">
        <v>332</v>
      </c>
      <c r="AA101">
        <v>1.6879</v>
      </c>
      <c r="AB101" t="s">
        <v>333</v>
      </c>
      <c r="AC101">
        <v>1.536</v>
      </c>
      <c r="AD101">
        <v>17.4819</v>
      </c>
      <c r="AE101">
        <v>116.2735</v>
      </c>
      <c r="AF101">
        <v>50</v>
      </c>
      <c r="AG101">
        <v>45</v>
      </c>
      <c r="AH101">
        <v>9</v>
      </c>
      <c r="AI101">
        <v>43</v>
      </c>
      <c r="AJ101" t="s">
        <v>475</v>
      </c>
      <c r="AL101" t="e">
        <f t="shared" ref="AL101:AL164" si="99">IF(AND(#REF!&lt;&gt;#REF!,#REF!&lt;&gt;#REF!),"Bold","")</f>
        <v>#REF!</v>
      </c>
    </row>
    <row r="102" spans="1:38">
      <c r="A102" t="s">
        <v>1166</v>
      </c>
      <c r="B102" s="1">
        <v>0.82291666666666663</v>
      </c>
      <c r="C102" t="s">
        <v>214</v>
      </c>
      <c r="D102" t="s">
        <v>1164</v>
      </c>
      <c r="E102" t="s">
        <v>230</v>
      </c>
      <c r="F102">
        <v>3752</v>
      </c>
      <c r="G102" t="s">
        <v>979</v>
      </c>
      <c r="H102" t="s">
        <v>980</v>
      </c>
      <c r="I102" t="s">
        <v>5</v>
      </c>
      <c r="J102" t="s">
        <v>234</v>
      </c>
      <c r="K102" t="s">
        <v>1165</v>
      </c>
      <c r="L102">
        <v>2</v>
      </c>
      <c r="M102">
        <v>78.025999999999996</v>
      </c>
      <c r="N102">
        <v>58.758699999999997</v>
      </c>
      <c r="O102">
        <v>26.3017</v>
      </c>
      <c r="P102">
        <v>10.1914</v>
      </c>
      <c r="Q102">
        <v>5.5644</v>
      </c>
      <c r="R102">
        <v>5.8592000000000004</v>
      </c>
      <c r="S102">
        <v>4.0749000000000004</v>
      </c>
      <c r="T102">
        <v>2.7747000000000002</v>
      </c>
      <c r="U102">
        <v>0</v>
      </c>
      <c r="V102">
        <v>0</v>
      </c>
      <c r="W102">
        <v>16.597100000000001</v>
      </c>
      <c r="X102" t="s">
        <v>1033</v>
      </c>
      <c r="Y102">
        <v>1.3673</v>
      </c>
      <c r="Z102" t="s">
        <v>1163</v>
      </c>
      <c r="AA102">
        <v>1.3708</v>
      </c>
      <c r="AB102" t="s">
        <v>464</v>
      </c>
      <c r="AC102">
        <v>1.9112</v>
      </c>
      <c r="AD102">
        <v>17.3</v>
      </c>
      <c r="AE102">
        <v>233.81899999999999</v>
      </c>
      <c r="AF102">
        <v>14</v>
      </c>
      <c r="AG102">
        <v>68</v>
      </c>
      <c r="AH102">
        <v>9</v>
      </c>
      <c r="AI102">
        <v>20</v>
      </c>
      <c r="AJ102" t="s">
        <v>475</v>
      </c>
      <c r="AL102" t="e">
        <f t="shared" ref="AL102:AL165" si="100">IF(AND(#REF!&lt;&gt;#REF!,#REF!&lt;&gt;#REF!),"Bold","")</f>
        <v>#REF!</v>
      </c>
    </row>
    <row r="103" spans="1:38">
      <c r="A103" t="s">
        <v>476</v>
      </c>
      <c r="B103" s="1">
        <v>0.56597222222222221</v>
      </c>
      <c r="C103" t="s">
        <v>162</v>
      </c>
      <c r="D103" t="s">
        <v>469</v>
      </c>
      <c r="E103" t="s">
        <v>335</v>
      </c>
      <c r="F103">
        <v>4614</v>
      </c>
      <c r="G103" t="s">
        <v>336</v>
      </c>
      <c r="H103" t="s">
        <v>337</v>
      </c>
      <c r="I103" t="s">
        <v>5</v>
      </c>
      <c r="J103" t="s">
        <v>338</v>
      </c>
      <c r="K103" t="s">
        <v>470</v>
      </c>
      <c r="L103">
        <v>7</v>
      </c>
      <c r="M103">
        <v>74.668199999999999</v>
      </c>
      <c r="N103">
        <v>51.944299999999998</v>
      </c>
      <c r="O103">
        <v>19.752700000000001</v>
      </c>
      <c r="P103">
        <v>9.6743000000000006</v>
      </c>
      <c r="Q103">
        <v>6.7847999999999997</v>
      </c>
      <c r="R103">
        <v>2.7521</v>
      </c>
      <c r="S103">
        <v>1.9404999999999999</v>
      </c>
      <c r="T103">
        <v>1.1706000000000001</v>
      </c>
      <c r="U103">
        <v>0</v>
      </c>
      <c r="V103">
        <v>0</v>
      </c>
      <c r="W103">
        <v>15.5007</v>
      </c>
      <c r="X103" t="s">
        <v>477</v>
      </c>
      <c r="Y103">
        <v>1.3</v>
      </c>
      <c r="Z103" t="s">
        <v>478</v>
      </c>
      <c r="AA103">
        <v>0.9728</v>
      </c>
      <c r="AB103" t="s">
        <v>414</v>
      </c>
      <c r="AC103">
        <v>1.8435999999999999</v>
      </c>
      <c r="AD103">
        <v>17.2834</v>
      </c>
      <c r="AE103">
        <v>208.405</v>
      </c>
      <c r="AF103">
        <v>5</v>
      </c>
      <c r="AG103">
        <v>104</v>
      </c>
      <c r="AH103">
        <v>9</v>
      </c>
      <c r="AI103">
        <v>613</v>
      </c>
      <c r="AJ103" t="s">
        <v>475</v>
      </c>
      <c r="AL103" t="e">
        <f t="shared" ref="AL103:AL166" si="101">IF(AND(#REF!&lt;&gt;#REF!,#REF!&lt;&gt;#REF!),"Bold","")</f>
        <v>#REF!</v>
      </c>
    </row>
    <row r="104" spans="1:38">
      <c r="A104" t="s">
        <v>392</v>
      </c>
      <c r="B104" s="1">
        <v>0.54861111111111105</v>
      </c>
      <c r="C104" t="s">
        <v>177</v>
      </c>
      <c r="D104" t="s">
        <v>390</v>
      </c>
      <c r="E104" t="s">
        <v>230</v>
      </c>
      <c r="F104">
        <v>3119</v>
      </c>
      <c r="G104" t="s">
        <v>336</v>
      </c>
      <c r="H104" t="s">
        <v>337</v>
      </c>
      <c r="I104" t="s">
        <v>5</v>
      </c>
      <c r="J104" t="s">
        <v>278</v>
      </c>
      <c r="K104" t="s">
        <v>391</v>
      </c>
      <c r="L104">
        <v>5</v>
      </c>
      <c r="M104">
        <v>65.209800000000001</v>
      </c>
      <c r="N104">
        <v>71.435500000000005</v>
      </c>
      <c r="O104">
        <v>14.2934</v>
      </c>
      <c r="P104">
        <v>4.806</v>
      </c>
      <c r="Q104">
        <v>3.5487000000000002</v>
      </c>
      <c r="R104">
        <v>2.4304000000000001</v>
      </c>
      <c r="S104">
        <v>2.3308</v>
      </c>
      <c r="T104">
        <v>1.0868</v>
      </c>
      <c r="U104">
        <v>1.0411999999999999</v>
      </c>
      <c r="V104">
        <v>0</v>
      </c>
      <c r="W104">
        <v>10.6286</v>
      </c>
      <c r="X104" t="s">
        <v>393</v>
      </c>
      <c r="Y104">
        <v>3.5838999999999999</v>
      </c>
      <c r="Z104" t="s">
        <v>394</v>
      </c>
      <c r="AA104">
        <v>2.2050000000000001</v>
      </c>
      <c r="AB104" t="s">
        <v>395</v>
      </c>
      <c r="AC104">
        <v>1.5085</v>
      </c>
      <c r="AD104">
        <v>17.274999999999999</v>
      </c>
      <c r="AE104" s="23">
        <v>202.55009999999999</v>
      </c>
      <c r="AF104">
        <v>3.5</v>
      </c>
      <c r="AG104">
        <v>94</v>
      </c>
      <c r="AH104">
        <v>16</v>
      </c>
      <c r="AI104">
        <v>14</v>
      </c>
      <c r="AJ104" t="s">
        <v>592</v>
      </c>
      <c r="AL104" t="e">
        <f t="shared" ref="AL104:AL167" si="102">IF(AND(#REF!&lt;&gt;#REF!,#REF!&lt;&gt;#REF!),"Bold","")</f>
        <v>#REF!</v>
      </c>
    </row>
    <row r="105" spans="1:38">
      <c r="A105" t="s">
        <v>685</v>
      </c>
      <c r="B105" s="1">
        <v>0.61111111111111105</v>
      </c>
      <c r="C105" t="s">
        <v>162</v>
      </c>
      <c r="D105" t="s">
        <v>672</v>
      </c>
      <c r="E105" t="s">
        <v>335</v>
      </c>
      <c r="F105">
        <v>4094</v>
      </c>
      <c r="G105" t="s">
        <v>336</v>
      </c>
      <c r="H105" t="s">
        <v>337</v>
      </c>
      <c r="I105" t="s">
        <v>5</v>
      </c>
      <c r="J105" t="s">
        <v>338</v>
      </c>
      <c r="K105" t="s">
        <v>673</v>
      </c>
      <c r="L105">
        <v>7</v>
      </c>
      <c r="M105">
        <v>38.954700000000003</v>
      </c>
      <c r="N105">
        <v>38.347099999999998</v>
      </c>
      <c r="O105">
        <v>34.444400000000002</v>
      </c>
      <c r="P105">
        <v>7.5278999999999998</v>
      </c>
      <c r="Q105">
        <v>6.2908999999999997</v>
      </c>
      <c r="R105">
        <v>2.8732000000000002</v>
      </c>
      <c r="S105">
        <v>4.6871999999999998</v>
      </c>
      <c r="T105">
        <v>1.734</v>
      </c>
      <c r="U105">
        <v>1.4863999999999999</v>
      </c>
      <c r="V105">
        <v>2.2391999999999999</v>
      </c>
      <c r="W105">
        <v>6.4286000000000003</v>
      </c>
      <c r="X105" t="s">
        <v>686</v>
      </c>
      <c r="Y105">
        <v>0</v>
      </c>
      <c r="Z105" t="s">
        <v>687</v>
      </c>
      <c r="AA105">
        <v>0</v>
      </c>
      <c r="AB105" t="s">
        <v>688</v>
      </c>
      <c r="AC105">
        <v>1.4459</v>
      </c>
      <c r="AD105">
        <v>17.270900000000001</v>
      </c>
      <c r="AE105">
        <v>163.7304</v>
      </c>
      <c r="AF105">
        <v>20</v>
      </c>
      <c r="AG105">
        <v>102</v>
      </c>
      <c r="AH105">
        <v>16</v>
      </c>
      <c r="AI105">
        <v>170</v>
      </c>
      <c r="AJ105" t="s">
        <v>592</v>
      </c>
      <c r="AL105" t="e">
        <f t="shared" ref="AL105:AL168" si="103">IF(AND(#REF!&lt;&gt;#REF!,#REF!&lt;&gt;#REF!),"Bold","")</f>
        <v>#REF!</v>
      </c>
    </row>
    <row r="106" spans="1:38">
      <c r="A106" t="s">
        <v>865</v>
      </c>
      <c r="B106" s="1">
        <v>0.66666666666666663</v>
      </c>
      <c r="C106" t="s">
        <v>177</v>
      </c>
      <c r="D106" t="s">
        <v>587</v>
      </c>
      <c r="E106" t="s">
        <v>230</v>
      </c>
      <c r="F106">
        <v>3119</v>
      </c>
      <c r="G106" t="s">
        <v>336</v>
      </c>
      <c r="H106" t="s">
        <v>337</v>
      </c>
      <c r="I106" t="s">
        <v>5</v>
      </c>
      <c r="J106" t="s">
        <v>278</v>
      </c>
      <c r="K106" t="s">
        <v>854</v>
      </c>
      <c r="L106">
        <v>6</v>
      </c>
      <c r="M106">
        <v>62.055900000000001</v>
      </c>
      <c r="N106">
        <v>48.494999999999997</v>
      </c>
      <c r="O106">
        <v>30.014399999999998</v>
      </c>
      <c r="P106">
        <v>13.3042</v>
      </c>
      <c r="Q106">
        <v>5.3524000000000003</v>
      </c>
      <c r="R106">
        <v>3.6082999999999998</v>
      </c>
      <c r="S106">
        <v>2.7763</v>
      </c>
      <c r="T106">
        <v>1.6928000000000001</v>
      </c>
      <c r="U106">
        <v>0.71109999999999995</v>
      </c>
      <c r="V106">
        <v>0.94310000000000005</v>
      </c>
      <c r="W106">
        <v>11.994300000000001</v>
      </c>
      <c r="X106" t="s">
        <v>442</v>
      </c>
      <c r="Y106">
        <v>0.94259999999999999</v>
      </c>
      <c r="Z106" t="s">
        <v>490</v>
      </c>
      <c r="AA106">
        <v>0.59250000000000003</v>
      </c>
      <c r="AB106" t="s">
        <v>866</v>
      </c>
      <c r="AC106">
        <v>2.1088</v>
      </c>
      <c r="AD106">
        <v>17.250399999999999</v>
      </c>
      <c r="AE106">
        <v>201.84200000000001</v>
      </c>
      <c r="AF106">
        <v>12</v>
      </c>
      <c r="AG106">
        <v>100</v>
      </c>
      <c r="AH106">
        <v>16</v>
      </c>
      <c r="AI106">
        <v>192</v>
      </c>
      <c r="AJ106" t="s">
        <v>592</v>
      </c>
      <c r="AL106" t="e">
        <f t="shared" ref="AL106:AL169" si="104">IF(AND(#REF!&lt;&gt;#REF!,#REF!&lt;&gt;#REF!),"Bold","")</f>
        <v>#REF!</v>
      </c>
    </row>
    <row r="107" spans="1:38">
      <c r="A107" t="s">
        <v>462</v>
      </c>
      <c r="B107" s="1">
        <v>0.55902777777777779</v>
      </c>
      <c r="C107" t="s">
        <v>156</v>
      </c>
      <c r="D107" t="s">
        <v>448</v>
      </c>
      <c r="E107" t="s">
        <v>335</v>
      </c>
      <c r="F107">
        <v>6728</v>
      </c>
      <c r="G107" t="s">
        <v>231</v>
      </c>
      <c r="H107" t="s">
        <v>232</v>
      </c>
      <c r="I107" t="s">
        <v>5</v>
      </c>
      <c r="J107" t="s">
        <v>278</v>
      </c>
      <c r="K107" t="s">
        <v>449</v>
      </c>
      <c r="L107">
        <v>3</v>
      </c>
      <c r="M107">
        <v>50.446199999999997</v>
      </c>
      <c r="N107">
        <v>60.915500000000002</v>
      </c>
      <c r="O107">
        <v>21.7807</v>
      </c>
      <c r="P107">
        <v>16.282800000000002</v>
      </c>
      <c r="Q107">
        <v>7.9446000000000003</v>
      </c>
      <c r="R107">
        <v>3.8431000000000002</v>
      </c>
      <c r="S107">
        <v>4.8856999999999999</v>
      </c>
      <c r="T107">
        <v>2.4882</v>
      </c>
      <c r="U107">
        <v>1.6927000000000001</v>
      </c>
      <c r="V107">
        <v>1.2517</v>
      </c>
      <c r="W107">
        <v>18.903600000000001</v>
      </c>
      <c r="X107" t="s">
        <v>272</v>
      </c>
      <c r="Y107">
        <v>1.3968</v>
      </c>
      <c r="Z107" t="s">
        <v>463</v>
      </c>
      <c r="AA107">
        <v>2.7071999999999998</v>
      </c>
      <c r="AB107" t="s">
        <v>464</v>
      </c>
      <c r="AC107">
        <v>1.8983000000000001</v>
      </c>
      <c r="AD107">
        <v>17.240100000000002</v>
      </c>
      <c r="AE107">
        <v>213.6772</v>
      </c>
      <c r="AF107">
        <v>5.5</v>
      </c>
      <c r="AG107">
        <v>81</v>
      </c>
      <c r="AH107">
        <v>16</v>
      </c>
      <c r="AI107">
        <v>176</v>
      </c>
      <c r="AJ107" t="s">
        <v>592</v>
      </c>
      <c r="AL107" t="e">
        <f t="shared" ref="AL107:AL170" si="105">IF(AND(#REF!&lt;&gt;#REF!,#REF!&lt;&gt;#REF!),"Bold","")</f>
        <v>#REF!</v>
      </c>
    </row>
    <row r="108" spans="1:38">
      <c r="A108" t="s">
        <v>535</v>
      </c>
      <c r="B108" s="1">
        <v>0.58333333333333337</v>
      </c>
      <c r="C108" t="s">
        <v>156</v>
      </c>
      <c r="D108" t="s">
        <v>533</v>
      </c>
      <c r="E108" t="s">
        <v>335</v>
      </c>
      <c r="F108">
        <v>6728</v>
      </c>
      <c r="G108" t="s">
        <v>231</v>
      </c>
      <c r="H108" t="s">
        <v>232</v>
      </c>
      <c r="I108" t="s">
        <v>5</v>
      </c>
      <c r="J108" t="s">
        <v>278</v>
      </c>
      <c r="K108" t="s">
        <v>534</v>
      </c>
      <c r="L108">
        <v>4</v>
      </c>
      <c r="M108">
        <v>83.78</v>
      </c>
      <c r="N108">
        <v>66.929100000000005</v>
      </c>
      <c r="O108">
        <v>44.284799999999997</v>
      </c>
      <c r="P108">
        <v>12.2484</v>
      </c>
      <c r="Q108">
        <v>9.9603999999999999</v>
      </c>
      <c r="R108">
        <v>4.3226000000000004</v>
      </c>
      <c r="S108">
        <v>4.0575999999999999</v>
      </c>
      <c r="T108">
        <v>2.7877000000000001</v>
      </c>
      <c r="U108">
        <v>1.9051</v>
      </c>
      <c r="V108">
        <v>1.4241999999999999</v>
      </c>
      <c r="W108">
        <v>20.375699999999998</v>
      </c>
      <c r="X108" t="s">
        <v>272</v>
      </c>
      <c r="Y108">
        <v>2.3792</v>
      </c>
      <c r="Z108" t="s">
        <v>254</v>
      </c>
      <c r="AA108">
        <v>1.6895</v>
      </c>
      <c r="AB108" t="s">
        <v>536</v>
      </c>
      <c r="AC108">
        <v>1.9025000000000001</v>
      </c>
      <c r="AD108">
        <v>17.190300000000001</v>
      </c>
      <c r="AE108" s="23">
        <v>275.23700000000002</v>
      </c>
      <c r="AF108">
        <v>5.5</v>
      </c>
      <c r="AG108">
        <v>84</v>
      </c>
      <c r="AH108">
        <v>16</v>
      </c>
      <c r="AI108">
        <v>14</v>
      </c>
      <c r="AJ108" t="s">
        <v>592</v>
      </c>
      <c r="AL108" t="e">
        <f t="shared" ref="AL108:AL171" si="106">IF(AND(#REF!&lt;&gt;#REF!,#REF!&lt;&gt;#REF!),"Bold","")</f>
        <v>#REF!</v>
      </c>
    </row>
    <row r="109" spans="1:38">
      <c r="A109" t="s">
        <v>796</v>
      </c>
      <c r="B109" s="1">
        <v>0.64930555555555558</v>
      </c>
      <c r="C109" t="s">
        <v>156</v>
      </c>
      <c r="D109" t="s">
        <v>719</v>
      </c>
      <c r="E109" t="s">
        <v>277</v>
      </c>
      <c r="F109">
        <v>3493</v>
      </c>
      <c r="G109" t="s">
        <v>231</v>
      </c>
      <c r="H109" t="s">
        <v>232</v>
      </c>
      <c r="I109" t="s">
        <v>5</v>
      </c>
      <c r="J109" t="s">
        <v>278</v>
      </c>
      <c r="K109" t="s">
        <v>788</v>
      </c>
      <c r="L109">
        <v>6</v>
      </c>
      <c r="M109">
        <v>46.93</v>
      </c>
      <c r="N109">
        <v>41.828299999999999</v>
      </c>
      <c r="O109">
        <v>11.8551</v>
      </c>
      <c r="P109">
        <v>5.4294000000000002</v>
      </c>
      <c r="Q109">
        <v>5.0561999999999996</v>
      </c>
      <c r="R109">
        <v>4.2686000000000002</v>
      </c>
      <c r="S109">
        <v>2.5114999999999998</v>
      </c>
      <c r="T109">
        <v>1.6331</v>
      </c>
      <c r="U109">
        <v>0.8296</v>
      </c>
      <c r="V109">
        <v>0.64170000000000005</v>
      </c>
      <c r="W109">
        <v>11.72</v>
      </c>
      <c r="X109" t="s">
        <v>797</v>
      </c>
      <c r="Y109">
        <v>0.39679999999999999</v>
      </c>
      <c r="Z109" t="s">
        <v>306</v>
      </c>
      <c r="AA109">
        <v>0.69469999999999998</v>
      </c>
      <c r="AB109" t="s">
        <v>740</v>
      </c>
      <c r="AC109">
        <v>1.0714999999999999</v>
      </c>
      <c r="AD109">
        <v>17.170400000000001</v>
      </c>
      <c r="AE109">
        <v>152.0369</v>
      </c>
      <c r="AF109">
        <v>5</v>
      </c>
      <c r="AG109">
        <v>51</v>
      </c>
      <c r="AH109">
        <v>16</v>
      </c>
      <c r="AI109">
        <v>205</v>
      </c>
      <c r="AJ109" t="s">
        <v>592</v>
      </c>
      <c r="AL109" t="e">
        <f t="shared" ref="AL109:AL172" si="107">IF(AND(#REF!&lt;&gt;#REF!,#REF!&lt;&gt;#REF!),"Bold","")</f>
        <v>#REF!</v>
      </c>
    </row>
    <row r="110" spans="1:38">
      <c r="A110" t="s">
        <v>454</v>
      </c>
      <c r="B110" s="1">
        <v>0.55902777777777779</v>
      </c>
      <c r="C110" t="s">
        <v>156</v>
      </c>
      <c r="D110" t="s">
        <v>448</v>
      </c>
      <c r="E110" t="s">
        <v>335</v>
      </c>
      <c r="F110">
        <v>6728</v>
      </c>
      <c r="G110" t="s">
        <v>231</v>
      </c>
      <c r="H110" t="s">
        <v>232</v>
      </c>
      <c r="I110" t="s">
        <v>5</v>
      </c>
      <c r="J110" t="s">
        <v>278</v>
      </c>
      <c r="K110" t="s">
        <v>449</v>
      </c>
      <c r="L110">
        <v>8</v>
      </c>
      <c r="M110">
        <v>91.185000000000002</v>
      </c>
      <c r="N110">
        <v>79.424000000000007</v>
      </c>
      <c r="O110">
        <v>32.783999999999999</v>
      </c>
      <c r="P110">
        <v>12.1493</v>
      </c>
      <c r="Q110">
        <v>5.9516999999999998</v>
      </c>
      <c r="R110">
        <v>4.0949999999999998</v>
      </c>
      <c r="S110">
        <v>4.9042000000000003</v>
      </c>
      <c r="T110">
        <v>2.2993000000000001</v>
      </c>
      <c r="U110">
        <v>3.1002999999999998</v>
      </c>
      <c r="V110">
        <v>1.724</v>
      </c>
      <c r="W110">
        <v>21.972100000000001</v>
      </c>
      <c r="X110" t="s">
        <v>324</v>
      </c>
      <c r="Y110">
        <v>0.59389999999999998</v>
      </c>
      <c r="Z110" t="s">
        <v>296</v>
      </c>
      <c r="AA110">
        <v>1.6766000000000001</v>
      </c>
      <c r="AB110" t="s">
        <v>455</v>
      </c>
      <c r="AC110">
        <v>1.0682</v>
      </c>
      <c r="AD110">
        <v>17.168700000000001</v>
      </c>
      <c r="AE110">
        <v>280.09620000000001</v>
      </c>
      <c r="AF110">
        <v>2.5</v>
      </c>
      <c r="AG110">
        <v>86</v>
      </c>
      <c r="AH110">
        <v>16</v>
      </c>
      <c r="AI110">
        <v>17</v>
      </c>
      <c r="AJ110" t="s">
        <v>592</v>
      </c>
      <c r="AL110" t="e">
        <f t="shared" ref="AL110:AL173" si="108">IF(AND(#REF!&lt;&gt;#REF!,#REF!&lt;&gt;#REF!),"Bold","")</f>
        <v>#REF!</v>
      </c>
    </row>
    <row r="111" spans="1:38">
      <c r="A111" t="s">
        <v>512</v>
      </c>
      <c r="B111" s="1">
        <v>0.57291666666666663</v>
      </c>
      <c r="C111" t="s">
        <v>177</v>
      </c>
      <c r="D111" t="s">
        <v>503</v>
      </c>
      <c r="E111" t="s">
        <v>335</v>
      </c>
      <c r="F111">
        <v>4809</v>
      </c>
      <c r="G111" t="s">
        <v>336</v>
      </c>
      <c r="H111" t="s">
        <v>337</v>
      </c>
      <c r="I111" t="s">
        <v>5</v>
      </c>
      <c r="J111" t="s">
        <v>338</v>
      </c>
      <c r="K111" t="s">
        <v>504</v>
      </c>
      <c r="L111">
        <v>9</v>
      </c>
      <c r="M111">
        <v>76.403199999999998</v>
      </c>
      <c r="N111">
        <v>35.290199999999999</v>
      </c>
      <c r="O111">
        <v>38.585599999999999</v>
      </c>
      <c r="P111">
        <v>5.7018000000000004</v>
      </c>
      <c r="Q111">
        <v>3.8912</v>
      </c>
      <c r="R111">
        <v>4.4622000000000002</v>
      </c>
      <c r="S111">
        <v>1.9494</v>
      </c>
      <c r="T111">
        <v>2.3045</v>
      </c>
      <c r="U111">
        <v>1.2102999999999999</v>
      </c>
      <c r="V111">
        <v>1.1532</v>
      </c>
      <c r="W111">
        <v>17.972100000000001</v>
      </c>
      <c r="X111" t="s">
        <v>513</v>
      </c>
      <c r="Y111">
        <v>1.2470000000000001</v>
      </c>
      <c r="Z111" t="s">
        <v>514</v>
      </c>
      <c r="AA111">
        <v>0.3705</v>
      </c>
      <c r="AB111" t="s">
        <v>487</v>
      </c>
      <c r="AC111">
        <v>1.6846000000000001</v>
      </c>
      <c r="AD111">
        <v>16.924700000000001</v>
      </c>
      <c r="AE111">
        <v>209.15049999999999</v>
      </c>
      <c r="AF111">
        <v>6</v>
      </c>
      <c r="AG111">
        <v>110</v>
      </c>
      <c r="AH111">
        <v>16</v>
      </c>
      <c r="AI111">
        <v>27</v>
      </c>
      <c r="AJ111" t="s">
        <v>592</v>
      </c>
      <c r="AL111" t="e">
        <f t="shared" ref="AL111:AL174" si="109">IF(AND(#REF!&lt;&gt;#REF!,#REF!&lt;&gt;#REF!),"Bold","")</f>
        <v>#REF!</v>
      </c>
    </row>
    <row r="112" spans="1:38">
      <c r="A112" t="s">
        <v>519</v>
      </c>
      <c r="B112" s="1">
        <v>0.57291666666666663</v>
      </c>
      <c r="C112" t="s">
        <v>177</v>
      </c>
      <c r="D112" t="s">
        <v>503</v>
      </c>
      <c r="E112" t="s">
        <v>335</v>
      </c>
      <c r="F112">
        <v>4809</v>
      </c>
      <c r="G112" t="s">
        <v>336</v>
      </c>
      <c r="H112" t="s">
        <v>337</v>
      </c>
      <c r="I112" t="s">
        <v>5</v>
      </c>
      <c r="J112" t="s">
        <v>338</v>
      </c>
      <c r="K112" t="s">
        <v>504</v>
      </c>
      <c r="L112">
        <v>7</v>
      </c>
      <c r="M112">
        <v>62.402999999999999</v>
      </c>
      <c r="N112">
        <v>51.295000000000002</v>
      </c>
      <c r="O112">
        <v>23.140799999999999</v>
      </c>
      <c r="P112">
        <v>7.3979999999999997</v>
      </c>
      <c r="Q112">
        <v>7.3583999999999996</v>
      </c>
      <c r="R112">
        <v>5.4443000000000001</v>
      </c>
      <c r="S112">
        <v>2.2665000000000002</v>
      </c>
      <c r="T112">
        <v>2.0173000000000001</v>
      </c>
      <c r="U112">
        <v>2.0655999999999999</v>
      </c>
      <c r="V112">
        <v>1.6700999999999999</v>
      </c>
      <c r="W112">
        <v>3.3332999999999999</v>
      </c>
      <c r="X112" t="s">
        <v>520</v>
      </c>
      <c r="Y112">
        <v>1.7825</v>
      </c>
      <c r="Z112" t="s">
        <v>363</v>
      </c>
      <c r="AA112">
        <v>3.0255000000000001</v>
      </c>
      <c r="AB112" t="s">
        <v>487</v>
      </c>
      <c r="AC112">
        <v>1.7476</v>
      </c>
      <c r="AD112">
        <v>16.920300000000001</v>
      </c>
      <c r="AE112">
        <v>191.8682</v>
      </c>
      <c r="AF112">
        <v>10</v>
      </c>
      <c r="AG112">
        <v>118</v>
      </c>
      <c r="AH112">
        <v>16</v>
      </c>
      <c r="AI112">
        <v>18</v>
      </c>
      <c r="AJ112" t="s">
        <v>592</v>
      </c>
      <c r="AL112" t="e">
        <f t="shared" ref="AL112:AL175" si="110">IF(AND(#REF!&lt;&gt;#REF!,#REF!&lt;&gt;#REF!),"Bold","")</f>
        <v>#REF!</v>
      </c>
    </row>
    <row r="113" spans="1:38">
      <c r="A113" t="s">
        <v>916</v>
      </c>
      <c r="B113" s="1">
        <v>0.67361111111111116</v>
      </c>
      <c r="C113" t="s">
        <v>156</v>
      </c>
      <c r="D113" t="s">
        <v>719</v>
      </c>
      <c r="E113" t="s">
        <v>277</v>
      </c>
      <c r="F113">
        <v>3493</v>
      </c>
      <c r="G113" t="s">
        <v>231</v>
      </c>
      <c r="H113" t="s">
        <v>232</v>
      </c>
      <c r="I113" t="s">
        <v>5</v>
      </c>
      <c r="J113" t="s">
        <v>278</v>
      </c>
      <c r="K113" t="s">
        <v>900</v>
      </c>
      <c r="L113">
        <v>8</v>
      </c>
      <c r="M113">
        <v>34.9377</v>
      </c>
      <c r="N113">
        <v>34.113599999999998</v>
      </c>
      <c r="O113">
        <v>13.9598</v>
      </c>
      <c r="P113">
        <v>5.6096000000000004</v>
      </c>
      <c r="Q113">
        <v>4.1116999999999999</v>
      </c>
      <c r="R113">
        <v>5.0880000000000001</v>
      </c>
      <c r="S113">
        <v>2.4043999999999999</v>
      </c>
      <c r="T113">
        <v>1.5975999999999999</v>
      </c>
      <c r="U113">
        <v>1.0828</v>
      </c>
      <c r="V113">
        <v>1.3942000000000001</v>
      </c>
      <c r="W113">
        <v>14.258599999999999</v>
      </c>
      <c r="X113" t="s">
        <v>466</v>
      </c>
      <c r="Y113">
        <v>1.6124000000000001</v>
      </c>
      <c r="Z113" t="s">
        <v>467</v>
      </c>
      <c r="AA113">
        <v>2.4300999999999999</v>
      </c>
      <c r="AB113" t="s">
        <v>917</v>
      </c>
      <c r="AC113">
        <v>0.64990000000000003</v>
      </c>
      <c r="AD113">
        <v>16.892600000000002</v>
      </c>
      <c r="AE113">
        <v>140.143</v>
      </c>
      <c r="AF113">
        <v>25</v>
      </c>
      <c r="AG113">
        <v>54</v>
      </c>
      <c r="AH113">
        <v>16</v>
      </c>
      <c r="AI113">
        <v>23</v>
      </c>
      <c r="AJ113" t="s">
        <v>592</v>
      </c>
      <c r="AL113" t="e">
        <f t="shared" ref="AL113:AL176" si="111">IF(AND(#REF!&lt;&gt;#REF!,#REF!&lt;&gt;#REF!),"Bold","")</f>
        <v>#REF!</v>
      </c>
    </row>
    <row r="114" spans="1:38">
      <c r="A114" t="s">
        <v>1066</v>
      </c>
      <c r="B114" s="1">
        <v>0.73958333333333337</v>
      </c>
      <c r="C114" t="s">
        <v>214</v>
      </c>
      <c r="D114" t="s">
        <v>229</v>
      </c>
      <c r="E114" t="s">
        <v>277</v>
      </c>
      <c r="F114">
        <v>3105</v>
      </c>
      <c r="G114" t="s">
        <v>979</v>
      </c>
      <c r="H114" t="s">
        <v>980</v>
      </c>
      <c r="I114" t="s">
        <v>5</v>
      </c>
      <c r="J114" t="s">
        <v>278</v>
      </c>
      <c r="K114" t="s">
        <v>1061</v>
      </c>
      <c r="L114">
        <v>6</v>
      </c>
      <c r="M114">
        <v>74.36</v>
      </c>
      <c r="N114">
        <v>40.048000000000002</v>
      </c>
      <c r="O114">
        <v>23.829899999999999</v>
      </c>
      <c r="P114">
        <v>7.5438000000000001</v>
      </c>
      <c r="Q114">
        <v>3.8900999999999999</v>
      </c>
      <c r="R114">
        <v>3.109</v>
      </c>
      <c r="S114">
        <v>2.2025000000000001</v>
      </c>
      <c r="T114">
        <v>1.944</v>
      </c>
      <c r="U114">
        <v>1.5129999999999999</v>
      </c>
      <c r="V114">
        <v>1.0971</v>
      </c>
      <c r="W114">
        <v>19.579999999999998</v>
      </c>
      <c r="X114" t="s">
        <v>249</v>
      </c>
      <c r="Y114">
        <v>1.5115000000000001</v>
      </c>
      <c r="Z114" t="s">
        <v>325</v>
      </c>
      <c r="AA114">
        <v>0.26850000000000002</v>
      </c>
      <c r="AB114" t="s">
        <v>1067</v>
      </c>
      <c r="AC114">
        <v>1.1293</v>
      </c>
      <c r="AD114">
        <v>16.790800000000001</v>
      </c>
      <c r="AE114">
        <v>198.8175</v>
      </c>
      <c r="AF114">
        <v>4</v>
      </c>
      <c r="AG114">
        <v>51</v>
      </c>
      <c r="AH114">
        <v>16</v>
      </c>
      <c r="AI114">
        <v>204</v>
      </c>
      <c r="AJ114" t="s">
        <v>592</v>
      </c>
      <c r="AL114" t="e">
        <f t="shared" ref="AL114:AL177" si="112">IF(AND(#REF!&lt;&gt;#REF!,#REF!&lt;&gt;#REF!),"Bold","")</f>
        <v>#REF!</v>
      </c>
    </row>
    <row r="115" spans="1:38">
      <c r="A115" t="s">
        <v>291</v>
      </c>
      <c r="B115" s="1">
        <v>0.53819444444444442</v>
      </c>
      <c r="C115" t="s">
        <v>156</v>
      </c>
      <c r="D115" t="s">
        <v>229</v>
      </c>
      <c r="E115" t="s">
        <v>277</v>
      </c>
      <c r="F115">
        <v>3493</v>
      </c>
      <c r="G115" t="s">
        <v>231</v>
      </c>
      <c r="H115" t="s">
        <v>232</v>
      </c>
      <c r="I115" t="s">
        <v>5</v>
      </c>
      <c r="J115" t="s">
        <v>278</v>
      </c>
      <c r="K115" t="s">
        <v>279</v>
      </c>
      <c r="L115">
        <v>7</v>
      </c>
      <c r="M115">
        <v>44.116</v>
      </c>
      <c r="N115">
        <v>43.537999999999997</v>
      </c>
      <c r="O115">
        <v>18.425000000000001</v>
      </c>
      <c r="P115">
        <v>8.6061999999999994</v>
      </c>
      <c r="Q115">
        <v>4.5862999999999996</v>
      </c>
      <c r="R115">
        <v>3.7088999999999999</v>
      </c>
      <c r="S115">
        <v>1.7635000000000001</v>
      </c>
      <c r="T115">
        <v>1.0541</v>
      </c>
      <c r="U115">
        <v>0.93049999999999999</v>
      </c>
      <c r="V115">
        <v>1.1706000000000001</v>
      </c>
      <c r="W115">
        <v>18.585699999999999</v>
      </c>
      <c r="X115" t="s">
        <v>237</v>
      </c>
      <c r="Y115">
        <v>1.4085000000000001</v>
      </c>
      <c r="Z115" t="s">
        <v>292</v>
      </c>
      <c r="AA115">
        <v>0.17910000000000001</v>
      </c>
      <c r="AB115" t="s">
        <v>293</v>
      </c>
      <c r="AC115">
        <v>6.6600000000000006E-2</v>
      </c>
      <c r="AD115">
        <v>16.688400000000001</v>
      </c>
      <c r="AE115">
        <v>164.82749999999999</v>
      </c>
      <c r="AF115">
        <v>12</v>
      </c>
      <c r="AG115">
        <v>59</v>
      </c>
      <c r="AH115">
        <v>16</v>
      </c>
      <c r="AI115">
        <v>21</v>
      </c>
      <c r="AJ115" t="s">
        <v>592</v>
      </c>
      <c r="AL115" t="e">
        <f t="shared" ref="AL115:AL178" si="113">IF(AND(#REF!&lt;&gt;#REF!,#REF!&lt;&gt;#REF!),"Bold","")</f>
        <v>#REF!</v>
      </c>
    </row>
    <row r="116" spans="1:38">
      <c r="A116" t="s">
        <v>905</v>
      </c>
      <c r="B116" s="1">
        <v>0.67361111111111116</v>
      </c>
      <c r="C116" t="s">
        <v>156</v>
      </c>
      <c r="D116" t="s">
        <v>719</v>
      </c>
      <c r="E116" t="s">
        <v>277</v>
      </c>
      <c r="F116">
        <v>3493</v>
      </c>
      <c r="G116" t="s">
        <v>231</v>
      </c>
      <c r="H116" t="s">
        <v>232</v>
      </c>
      <c r="I116" t="s">
        <v>5</v>
      </c>
      <c r="J116" t="s">
        <v>278</v>
      </c>
      <c r="K116" t="s">
        <v>900</v>
      </c>
      <c r="L116">
        <v>3</v>
      </c>
      <c r="M116">
        <v>53.72</v>
      </c>
      <c r="N116">
        <v>28.1447</v>
      </c>
      <c r="O116">
        <v>17.6816</v>
      </c>
      <c r="P116">
        <v>10.618499999999999</v>
      </c>
      <c r="Q116">
        <v>6.2390999999999996</v>
      </c>
      <c r="R116">
        <v>3.4073000000000002</v>
      </c>
      <c r="S116">
        <v>2.9929000000000001</v>
      </c>
      <c r="T116">
        <v>1.8601000000000001</v>
      </c>
      <c r="U116">
        <v>1.5676000000000001</v>
      </c>
      <c r="V116">
        <v>1.0185</v>
      </c>
      <c r="W116">
        <v>16.5443</v>
      </c>
      <c r="X116" t="s">
        <v>906</v>
      </c>
      <c r="Y116">
        <v>1.9677</v>
      </c>
      <c r="Z116" t="s">
        <v>907</v>
      </c>
      <c r="AA116">
        <v>1.7119</v>
      </c>
      <c r="AB116" t="s">
        <v>908</v>
      </c>
      <c r="AC116">
        <v>1.7453000000000001</v>
      </c>
      <c r="AD116">
        <v>16.657699999999998</v>
      </c>
      <c r="AE116">
        <v>165.87710000000001</v>
      </c>
      <c r="AF116">
        <v>6</v>
      </c>
      <c r="AG116">
        <v>50</v>
      </c>
      <c r="AH116">
        <v>16</v>
      </c>
      <c r="AI116">
        <v>167</v>
      </c>
      <c r="AJ116" t="s">
        <v>592</v>
      </c>
      <c r="AL116" t="e">
        <f t="shared" ref="AL116:AL179" si="114">IF(AND(#REF!&lt;&gt;#REF!,#REF!&lt;&gt;#REF!),"Bold","")</f>
        <v>#REF!</v>
      </c>
    </row>
    <row r="117" spans="1:38">
      <c r="A117" t="s">
        <v>989</v>
      </c>
      <c r="B117" s="1">
        <v>0.69791666666666663</v>
      </c>
      <c r="C117" t="s">
        <v>214</v>
      </c>
      <c r="D117" t="s">
        <v>448</v>
      </c>
      <c r="E117" t="s">
        <v>230</v>
      </c>
      <c r="F117">
        <v>3752</v>
      </c>
      <c r="G117" t="s">
        <v>979</v>
      </c>
      <c r="H117" t="s">
        <v>980</v>
      </c>
      <c r="I117" t="s">
        <v>5</v>
      </c>
      <c r="J117" t="s">
        <v>278</v>
      </c>
      <c r="K117" t="s">
        <v>981</v>
      </c>
      <c r="L117">
        <v>3</v>
      </c>
      <c r="M117">
        <v>77.599999999999994</v>
      </c>
      <c r="N117">
        <v>49.395800000000001</v>
      </c>
      <c r="O117">
        <v>23.9222</v>
      </c>
      <c r="P117">
        <v>9.1920000000000002</v>
      </c>
      <c r="Q117">
        <v>3.3083999999999998</v>
      </c>
      <c r="R117">
        <v>4.2041000000000004</v>
      </c>
      <c r="S117">
        <v>2.8689</v>
      </c>
      <c r="T117">
        <v>0</v>
      </c>
      <c r="U117">
        <v>0</v>
      </c>
      <c r="V117">
        <v>0</v>
      </c>
      <c r="W117">
        <v>16.635000000000002</v>
      </c>
      <c r="X117" t="s">
        <v>990</v>
      </c>
      <c r="Y117">
        <v>2.0137999999999998</v>
      </c>
      <c r="Z117" t="s">
        <v>991</v>
      </c>
      <c r="AA117">
        <v>1.9941</v>
      </c>
      <c r="AB117" t="s">
        <v>725</v>
      </c>
      <c r="AC117">
        <v>2.1722999999999999</v>
      </c>
      <c r="AD117">
        <v>16.309699999999999</v>
      </c>
      <c r="AE117">
        <v>214.6806</v>
      </c>
      <c r="AF117">
        <v>6</v>
      </c>
      <c r="AG117">
        <v>69</v>
      </c>
      <c r="AH117">
        <v>16</v>
      </c>
      <c r="AI117">
        <v>339</v>
      </c>
      <c r="AJ117" t="s">
        <v>592</v>
      </c>
      <c r="AL117" t="e">
        <f t="shared" ref="AL117:AL180" si="115">IF(AND(#REF!&lt;&gt;#REF!,#REF!&lt;&gt;#REF!),"Bold","")</f>
        <v>#REF!</v>
      </c>
    </row>
    <row r="118" spans="1:38">
      <c r="A118" t="s">
        <v>741</v>
      </c>
      <c r="B118" s="1">
        <v>0.62847222222222221</v>
      </c>
      <c r="C118" t="s">
        <v>156</v>
      </c>
      <c r="D118" t="s">
        <v>719</v>
      </c>
      <c r="E118" t="s">
        <v>335</v>
      </c>
      <c r="F118">
        <v>6728</v>
      </c>
      <c r="G118" t="s">
        <v>231</v>
      </c>
      <c r="H118" t="s">
        <v>232</v>
      </c>
      <c r="I118" t="s">
        <v>5</v>
      </c>
      <c r="J118" t="s">
        <v>278</v>
      </c>
      <c r="K118" t="s">
        <v>720</v>
      </c>
      <c r="L118">
        <v>8</v>
      </c>
      <c r="M118">
        <v>70.724999999999994</v>
      </c>
      <c r="N118">
        <v>47.252000000000002</v>
      </c>
      <c r="O118">
        <v>22.821999999999999</v>
      </c>
      <c r="P118">
        <v>7.3497000000000003</v>
      </c>
      <c r="Q118">
        <v>8.4780999999999995</v>
      </c>
      <c r="R118">
        <v>4.5858999999999996</v>
      </c>
      <c r="S118">
        <v>4.6356000000000002</v>
      </c>
      <c r="T118">
        <v>2.4321000000000002</v>
      </c>
      <c r="U118">
        <v>1.9696</v>
      </c>
      <c r="V118">
        <v>2.1791999999999998</v>
      </c>
      <c r="W118">
        <v>19.766400000000001</v>
      </c>
      <c r="X118" t="s">
        <v>662</v>
      </c>
      <c r="Y118">
        <v>0.1792</v>
      </c>
      <c r="Z118" t="s">
        <v>742</v>
      </c>
      <c r="AA118">
        <v>0.91920000000000002</v>
      </c>
      <c r="AB118" t="s">
        <v>743</v>
      </c>
      <c r="AC118">
        <v>1.7642</v>
      </c>
      <c r="AD118">
        <v>16.212900000000001</v>
      </c>
      <c r="AE118">
        <v>211.27119999999999</v>
      </c>
      <c r="AF118">
        <v>20</v>
      </c>
      <c r="AG118">
        <v>70</v>
      </c>
      <c r="AH118">
        <v>16</v>
      </c>
      <c r="AI118">
        <v>248</v>
      </c>
      <c r="AJ118" t="s">
        <v>592</v>
      </c>
      <c r="AL118" t="e">
        <f t="shared" ref="AL118:AL181" si="116">IF(AND(#REF!&lt;&gt;#REF!,#REF!&lt;&gt;#REF!),"Bold","")</f>
        <v>#REF!</v>
      </c>
    </row>
    <row r="119" spans="1:38">
      <c r="A119" t="s">
        <v>982</v>
      </c>
      <c r="B119" s="1">
        <v>0.69791666666666663</v>
      </c>
      <c r="C119" t="s">
        <v>214</v>
      </c>
      <c r="D119" t="s">
        <v>448</v>
      </c>
      <c r="E119" t="s">
        <v>230</v>
      </c>
      <c r="F119">
        <v>3752</v>
      </c>
      <c r="G119" t="s">
        <v>979</v>
      </c>
      <c r="H119" t="s">
        <v>980</v>
      </c>
      <c r="I119" t="s">
        <v>5</v>
      </c>
      <c r="J119" t="s">
        <v>278</v>
      </c>
      <c r="K119" t="s">
        <v>981</v>
      </c>
      <c r="L119">
        <v>6</v>
      </c>
      <c r="M119">
        <v>85.08</v>
      </c>
      <c r="N119">
        <v>64.882599999999996</v>
      </c>
      <c r="O119">
        <v>32.869399999999999</v>
      </c>
      <c r="P119">
        <v>11.8908</v>
      </c>
      <c r="Q119">
        <v>4.8121999999999998</v>
      </c>
      <c r="R119">
        <v>3.8368000000000002</v>
      </c>
      <c r="S119">
        <v>3.1086999999999998</v>
      </c>
      <c r="T119">
        <v>1.6646000000000001</v>
      </c>
      <c r="U119">
        <v>1.4020999999999999</v>
      </c>
      <c r="V119">
        <v>1.1894</v>
      </c>
      <c r="W119">
        <v>19.09</v>
      </c>
      <c r="X119" t="s">
        <v>983</v>
      </c>
      <c r="Y119">
        <v>2.0284</v>
      </c>
      <c r="Z119" t="s">
        <v>984</v>
      </c>
      <c r="AA119">
        <v>0.67400000000000004</v>
      </c>
      <c r="AB119" t="s">
        <v>985</v>
      </c>
      <c r="AC119">
        <v>0.313</v>
      </c>
      <c r="AD119">
        <v>16.2059</v>
      </c>
      <c r="AE119" s="23">
        <v>249.0479</v>
      </c>
      <c r="AF119">
        <v>5.5</v>
      </c>
      <c r="AG119">
        <v>68</v>
      </c>
      <c r="AH119">
        <v>16</v>
      </c>
      <c r="AJ119" t="s">
        <v>592</v>
      </c>
      <c r="AL119" t="e">
        <f t="shared" ref="AL119:AL182" si="117">IF(AND(#REF!&lt;&gt;#REF!,#REF!&lt;&gt;#REF!),"Bold","")</f>
        <v>#REF!</v>
      </c>
    </row>
    <row r="120" spans="1:38">
      <c r="A120" t="s">
        <v>862</v>
      </c>
      <c r="B120" s="1">
        <v>0.66666666666666663</v>
      </c>
      <c r="C120" t="s">
        <v>177</v>
      </c>
      <c r="D120" t="s">
        <v>587</v>
      </c>
      <c r="E120" t="s">
        <v>230</v>
      </c>
      <c r="F120">
        <v>3119</v>
      </c>
      <c r="G120" t="s">
        <v>336</v>
      </c>
      <c r="H120" t="s">
        <v>337</v>
      </c>
      <c r="I120" t="s">
        <v>5</v>
      </c>
      <c r="J120" t="s">
        <v>278</v>
      </c>
      <c r="K120" t="s">
        <v>854</v>
      </c>
      <c r="L120">
        <v>4</v>
      </c>
      <c r="M120">
        <v>48.841799999999999</v>
      </c>
      <c r="N120">
        <v>73.760000000000005</v>
      </c>
      <c r="O120">
        <v>20.801200000000001</v>
      </c>
      <c r="P120">
        <v>8.0604999999999993</v>
      </c>
      <c r="Q120">
        <v>4.9648000000000003</v>
      </c>
      <c r="R120">
        <v>1.8932</v>
      </c>
      <c r="S120">
        <v>1.7503</v>
      </c>
      <c r="T120">
        <v>1.0508</v>
      </c>
      <c r="U120">
        <v>0</v>
      </c>
      <c r="V120">
        <v>0</v>
      </c>
      <c r="W120">
        <v>23.4114</v>
      </c>
      <c r="X120" t="s">
        <v>708</v>
      </c>
      <c r="Y120">
        <v>0.71189999999999998</v>
      </c>
      <c r="Z120" t="s">
        <v>626</v>
      </c>
      <c r="AA120">
        <v>1.0645</v>
      </c>
      <c r="AB120" t="s">
        <v>307</v>
      </c>
      <c r="AC120">
        <v>1.131</v>
      </c>
      <c r="AD120">
        <v>16.135300000000001</v>
      </c>
      <c r="AE120">
        <v>206.11160000000001</v>
      </c>
      <c r="AF120">
        <v>7</v>
      </c>
      <c r="AG120">
        <v>100</v>
      </c>
      <c r="AH120">
        <v>14</v>
      </c>
      <c r="AI120">
        <v>21</v>
      </c>
      <c r="AJ120" t="s">
        <v>5</v>
      </c>
      <c r="AL120" t="e">
        <f t="shared" ref="AL120:AL183" si="118">IF(AND(#REF!&lt;&gt;#REF!,#REF!&lt;&gt;#REF!),"Bold","")</f>
        <v>#REF!</v>
      </c>
    </row>
    <row r="121" spans="1:38">
      <c r="A121" t="s">
        <v>643</v>
      </c>
      <c r="B121" s="1">
        <v>0.60416666666666663</v>
      </c>
      <c r="C121" t="s">
        <v>156</v>
      </c>
      <c r="D121" t="s">
        <v>390</v>
      </c>
      <c r="E121" t="s">
        <v>230</v>
      </c>
      <c r="F121">
        <v>4787</v>
      </c>
      <c r="G121" t="s">
        <v>231</v>
      </c>
      <c r="H121" t="s">
        <v>232</v>
      </c>
      <c r="I121" t="s">
        <v>5</v>
      </c>
      <c r="J121" t="s">
        <v>278</v>
      </c>
      <c r="K121" t="s">
        <v>630</v>
      </c>
      <c r="L121">
        <v>4</v>
      </c>
      <c r="M121">
        <v>57.774999999999999</v>
      </c>
      <c r="N121">
        <v>44.768000000000001</v>
      </c>
      <c r="O121">
        <v>25.077999999999999</v>
      </c>
      <c r="P121">
        <v>10.4093</v>
      </c>
      <c r="Q121">
        <v>6.5686</v>
      </c>
      <c r="R121">
        <v>4.0061</v>
      </c>
      <c r="S121">
        <v>3.6103000000000001</v>
      </c>
      <c r="T121">
        <v>1.3262</v>
      </c>
      <c r="U121">
        <v>0.94779999999999998</v>
      </c>
      <c r="V121">
        <v>2.1063000000000001</v>
      </c>
      <c r="W121">
        <v>16.612100000000002</v>
      </c>
      <c r="X121" t="s">
        <v>261</v>
      </c>
      <c r="Y121">
        <v>0.61829999999999996</v>
      </c>
      <c r="Z121" t="s">
        <v>309</v>
      </c>
      <c r="AA121">
        <v>0.36349999999999999</v>
      </c>
      <c r="AB121" t="s">
        <v>644</v>
      </c>
      <c r="AC121">
        <v>0.54379999999999995</v>
      </c>
      <c r="AD121">
        <v>16.049399999999999</v>
      </c>
      <c r="AE121">
        <v>190.78270000000001</v>
      </c>
      <c r="AF121">
        <v>8</v>
      </c>
      <c r="AG121">
        <v>54</v>
      </c>
      <c r="AH121">
        <v>14</v>
      </c>
      <c r="AI121">
        <v>41</v>
      </c>
      <c r="AJ121" t="s">
        <v>5</v>
      </c>
      <c r="AL121" t="e">
        <f t="shared" ref="AL121:AL184" si="119">IF(AND(#REF!&lt;&gt;#REF!,#REF!&lt;&gt;#REF!),"Bold","")</f>
        <v>#REF!</v>
      </c>
    </row>
    <row r="122" spans="1:38">
      <c r="A122" t="s">
        <v>521</v>
      </c>
      <c r="B122" s="1">
        <v>0.57291666666666663</v>
      </c>
      <c r="C122" t="s">
        <v>177</v>
      </c>
      <c r="D122" t="s">
        <v>503</v>
      </c>
      <c r="E122" t="s">
        <v>335</v>
      </c>
      <c r="F122">
        <v>4809</v>
      </c>
      <c r="G122" t="s">
        <v>336</v>
      </c>
      <c r="H122" t="s">
        <v>337</v>
      </c>
      <c r="I122" t="s">
        <v>5</v>
      </c>
      <c r="J122" t="s">
        <v>338</v>
      </c>
      <c r="K122" t="s">
        <v>504</v>
      </c>
      <c r="L122">
        <v>7</v>
      </c>
      <c r="M122">
        <v>61.482999999999997</v>
      </c>
      <c r="N122">
        <v>27.156199999999998</v>
      </c>
      <c r="O122">
        <v>29.4466</v>
      </c>
      <c r="P122">
        <v>7.2892999999999999</v>
      </c>
      <c r="Q122">
        <v>3.4249000000000001</v>
      </c>
      <c r="R122">
        <v>3.8555999999999999</v>
      </c>
      <c r="S122">
        <v>2.492</v>
      </c>
      <c r="T122">
        <v>0</v>
      </c>
      <c r="U122">
        <v>0</v>
      </c>
      <c r="V122">
        <v>0</v>
      </c>
      <c r="W122">
        <v>19.510000000000002</v>
      </c>
      <c r="X122" t="s">
        <v>402</v>
      </c>
      <c r="Y122">
        <v>1.5439000000000001</v>
      </c>
      <c r="Z122" t="s">
        <v>342</v>
      </c>
      <c r="AA122">
        <v>2.33</v>
      </c>
      <c r="AB122" t="s">
        <v>343</v>
      </c>
      <c r="AC122">
        <v>1.1875</v>
      </c>
      <c r="AD122">
        <v>16.026399999999999</v>
      </c>
      <c r="AE122">
        <v>180.13749999999999</v>
      </c>
      <c r="AF122">
        <v>5</v>
      </c>
      <c r="AG122">
        <v>118</v>
      </c>
      <c r="AH122">
        <v>14</v>
      </c>
      <c r="AI122">
        <v>11</v>
      </c>
      <c r="AJ122" t="s">
        <v>5</v>
      </c>
      <c r="AL122" t="e">
        <f t="shared" ref="AL122:AL185" si="120">IF(AND(#REF!&lt;&gt;#REF!,#REF!&lt;&gt;#REF!),"Bold","")</f>
        <v>#REF!</v>
      </c>
    </row>
    <row r="123" spans="1:38">
      <c r="A123" t="s">
        <v>732</v>
      </c>
      <c r="B123" s="1">
        <v>0.62847222222222221</v>
      </c>
      <c r="C123" t="s">
        <v>156</v>
      </c>
      <c r="D123" t="s">
        <v>719</v>
      </c>
      <c r="E123" t="s">
        <v>335</v>
      </c>
      <c r="F123">
        <v>6728</v>
      </c>
      <c r="G123" t="s">
        <v>231</v>
      </c>
      <c r="H123" t="s">
        <v>232</v>
      </c>
      <c r="I123" t="s">
        <v>5</v>
      </c>
      <c r="J123" t="s">
        <v>278</v>
      </c>
      <c r="K123" t="s">
        <v>720</v>
      </c>
      <c r="L123">
        <v>5</v>
      </c>
      <c r="M123">
        <v>58.365499999999997</v>
      </c>
      <c r="N123">
        <v>79.287999999999997</v>
      </c>
      <c r="O123">
        <v>26.655999999999999</v>
      </c>
      <c r="P123">
        <v>9.0731999999999999</v>
      </c>
      <c r="Q123">
        <v>4.9661999999999997</v>
      </c>
      <c r="R123">
        <v>9.9452999999999996</v>
      </c>
      <c r="S123">
        <v>3.8334999999999999</v>
      </c>
      <c r="T123">
        <v>3.1385999999999998</v>
      </c>
      <c r="U123">
        <v>2.1960000000000002</v>
      </c>
      <c r="V123">
        <v>1.9350000000000001</v>
      </c>
      <c r="W123">
        <v>20.675000000000001</v>
      </c>
      <c r="X123" t="s">
        <v>298</v>
      </c>
      <c r="Y123">
        <v>1.8779999999999999</v>
      </c>
      <c r="Z123" t="s">
        <v>296</v>
      </c>
      <c r="AA123">
        <v>1.5189999999999999</v>
      </c>
      <c r="AB123" t="s">
        <v>733</v>
      </c>
      <c r="AC123">
        <v>1.1482000000000001</v>
      </c>
      <c r="AD123">
        <v>15.9777</v>
      </c>
      <c r="AE123">
        <v>240.59520000000001</v>
      </c>
      <c r="AF123">
        <v>14</v>
      </c>
      <c r="AG123">
        <v>80</v>
      </c>
      <c r="AH123">
        <v>14</v>
      </c>
      <c r="AI123">
        <v>36</v>
      </c>
      <c r="AJ123" t="s">
        <v>5</v>
      </c>
      <c r="AL123" t="e">
        <f t="shared" ref="AL123:AL186" si="121">IF(AND(#REF!&lt;&gt;#REF!,#REF!&lt;&gt;#REF!),"Bold","")</f>
        <v>#REF!</v>
      </c>
    </row>
    <row r="124" spans="1:38">
      <c r="A124" t="s">
        <v>1070</v>
      </c>
      <c r="B124" s="1">
        <v>0.73958333333333337</v>
      </c>
      <c r="C124" t="s">
        <v>214</v>
      </c>
      <c r="D124" t="s">
        <v>229</v>
      </c>
      <c r="E124" t="s">
        <v>277</v>
      </c>
      <c r="F124">
        <v>3105</v>
      </c>
      <c r="G124" t="s">
        <v>979</v>
      </c>
      <c r="H124" t="s">
        <v>980</v>
      </c>
      <c r="I124" t="s">
        <v>5</v>
      </c>
      <c r="J124" t="s">
        <v>278</v>
      </c>
      <c r="K124" t="s">
        <v>1061</v>
      </c>
      <c r="L124">
        <v>7</v>
      </c>
      <c r="M124">
        <v>51.54</v>
      </c>
      <c r="N124">
        <v>53.968000000000004</v>
      </c>
      <c r="O124">
        <v>21.250800000000002</v>
      </c>
      <c r="P124">
        <v>6.5891999999999999</v>
      </c>
      <c r="Q124">
        <v>4.5732999999999997</v>
      </c>
      <c r="R124">
        <v>3.0703</v>
      </c>
      <c r="S124">
        <v>2.4738000000000002</v>
      </c>
      <c r="T124">
        <v>2.5825999999999998</v>
      </c>
      <c r="U124">
        <v>1.5071000000000001</v>
      </c>
      <c r="V124">
        <v>1.2331000000000001</v>
      </c>
      <c r="W124">
        <v>17.38</v>
      </c>
      <c r="X124" t="s">
        <v>1044</v>
      </c>
      <c r="Y124">
        <v>2.3416000000000001</v>
      </c>
      <c r="Z124" t="s">
        <v>1071</v>
      </c>
      <c r="AA124">
        <v>1.1187</v>
      </c>
      <c r="AB124" t="s">
        <v>276</v>
      </c>
      <c r="AC124">
        <v>0.83350000000000002</v>
      </c>
      <c r="AD124">
        <v>15.7027</v>
      </c>
      <c r="AE124">
        <v>186.16460000000001</v>
      </c>
      <c r="AF124">
        <v>8</v>
      </c>
      <c r="AG124">
        <v>60</v>
      </c>
      <c r="AH124">
        <v>14</v>
      </c>
      <c r="AI124">
        <v>7</v>
      </c>
      <c r="AJ124" t="s">
        <v>5</v>
      </c>
      <c r="AL124" t="e">
        <f t="shared" ref="AL124:AL187" si="122">IF(AND(#REF!&lt;&gt;#REF!,#REF!&lt;&gt;#REF!),"Bold","")</f>
        <v>#REF!</v>
      </c>
    </row>
    <row r="125" spans="1:38">
      <c r="A125" t="s">
        <v>554</v>
      </c>
      <c r="B125" s="1">
        <v>0.58333333333333337</v>
      </c>
      <c r="C125" t="s">
        <v>156</v>
      </c>
      <c r="D125" t="s">
        <v>533</v>
      </c>
      <c r="E125" t="s">
        <v>335</v>
      </c>
      <c r="F125">
        <v>6728</v>
      </c>
      <c r="G125" t="s">
        <v>231</v>
      </c>
      <c r="H125" t="s">
        <v>232</v>
      </c>
      <c r="I125" t="s">
        <v>5</v>
      </c>
      <c r="J125" t="s">
        <v>278</v>
      </c>
      <c r="K125" t="s">
        <v>534</v>
      </c>
      <c r="L125">
        <v>5</v>
      </c>
      <c r="M125">
        <v>64.835999999999999</v>
      </c>
      <c r="N125">
        <v>38.872</v>
      </c>
      <c r="O125">
        <v>42.856000000000002</v>
      </c>
      <c r="P125">
        <v>11.5992</v>
      </c>
      <c r="Q125">
        <v>6.5483000000000002</v>
      </c>
      <c r="R125">
        <v>5.4840999999999998</v>
      </c>
      <c r="S125">
        <v>3.9613</v>
      </c>
      <c r="T125">
        <v>2.8965000000000001</v>
      </c>
      <c r="U125">
        <v>2.7602000000000002</v>
      </c>
      <c r="V125">
        <v>1.583</v>
      </c>
      <c r="W125">
        <v>14.4407</v>
      </c>
      <c r="X125" t="s">
        <v>324</v>
      </c>
      <c r="Y125">
        <v>0.5091</v>
      </c>
      <c r="Z125" t="s">
        <v>555</v>
      </c>
      <c r="AA125">
        <v>1.9175</v>
      </c>
      <c r="AB125" t="s">
        <v>314</v>
      </c>
      <c r="AC125">
        <v>1.2745</v>
      </c>
      <c r="AD125">
        <v>15.670299999999999</v>
      </c>
      <c r="AE125">
        <v>215.20859999999999</v>
      </c>
      <c r="AF125">
        <v>12</v>
      </c>
      <c r="AG125">
        <v>85</v>
      </c>
      <c r="AH125">
        <v>14</v>
      </c>
      <c r="AI125">
        <v>10</v>
      </c>
      <c r="AJ125" t="s">
        <v>5</v>
      </c>
      <c r="AL125" t="e">
        <f t="shared" ref="AL125:AL188" si="123">IF(AND(#REF!&lt;&gt;#REF!,#REF!&lt;&gt;#REF!),"Bold","")</f>
        <v>#REF!</v>
      </c>
    </row>
    <row r="126" spans="1:38">
      <c r="A126" t="s">
        <v>1072</v>
      </c>
      <c r="B126" s="1">
        <v>0.73958333333333337</v>
      </c>
      <c r="C126" t="s">
        <v>214</v>
      </c>
      <c r="D126" t="s">
        <v>229</v>
      </c>
      <c r="E126" t="s">
        <v>277</v>
      </c>
      <c r="F126">
        <v>3105</v>
      </c>
      <c r="G126" t="s">
        <v>979</v>
      </c>
      <c r="H126" t="s">
        <v>980</v>
      </c>
      <c r="I126" t="s">
        <v>5</v>
      </c>
      <c r="J126" t="s">
        <v>278</v>
      </c>
      <c r="K126" t="s">
        <v>1061</v>
      </c>
      <c r="L126">
        <v>3</v>
      </c>
      <c r="M126">
        <v>75.599999999999994</v>
      </c>
      <c r="N126">
        <v>28.7668</v>
      </c>
      <c r="O126">
        <v>14.8461</v>
      </c>
      <c r="P126">
        <v>5.2426000000000004</v>
      </c>
      <c r="Q126">
        <v>4.0265000000000004</v>
      </c>
      <c r="R126">
        <v>3.6166</v>
      </c>
      <c r="S126">
        <v>2.0857000000000001</v>
      </c>
      <c r="T126">
        <v>1.6443000000000001</v>
      </c>
      <c r="U126">
        <v>1.4155</v>
      </c>
      <c r="V126">
        <v>0.93130000000000002</v>
      </c>
      <c r="W126">
        <v>17.28</v>
      </c>
      <c r="X126" t="s">
        <v>1073</v>
      </c>
      <c r="Y126">
        <v>3.7193000000000001</v>
      </c>
      <c r="Z126" t="s">
        <v>1011</v>
      </c>
      <c r="AA126">
        <v>2.069</v>
      </c>
      <c r="AB126" t="s">
        <v>1019</v>
      </c>
      <c r="AC126">
        <v>2.2486999999999999</v>
      </c>
      <c r="AD126">
        <v>15.607699999999999</v>
      </c>
      <c r="AE126">
        <v>179.1002</v>
      </c>
      <c r="AF126">
        <v>5</v>
      </c>
      <c r="AG126">
        <v>61</v>
      </c>
      <c r="AH126">
        <v>14</v>
      </c>
      <c r="AI126">
        <v>161</v>
      </c>
      <c r="AJ126" t="s">
        <v>5</v>
      </c>
      <c r="AL126" t="e">
        <f t="shared" ref="AL126:AL189" si="124">IF(AND(#REF!&lt;&gt;#REF!,#REF!&lt;&gt;#REF!),"Bold","")</f>
        <v>#REF!</v>
      </c>
    </row>
    <row r="127" spans="1:38">
      <c r="A127" t="s">
        <v>731</v>
      </c>
      <c r="B127" s="1">
        <v>0.62847222222222221</v>
      </c>
      <c r="C127" t="s">
        <v>156</v>
      </c>
      <c r="D127" t="s">
        <v>719</v>
      </c>
      <c r="E127" t="s">
        <v>335</v>
      </c>
      <c r="F127">
        <v>6728</v>
      </c>
      <c r="G127" t="s">
        <v>231</v>
      </c>
      <c r="H127" t="s">
        <v>232</v>
      </c>
      <c r="I127" t="s">
        <v>5</v>
      </c>
      <c r="J127" t="s">
        <v>278</v>
      </c>
      <c r="K127" t="s">
        <v>720</v>
      </c>
      <c r="L127">
        <v>3</v>
      </c>
      <c r="M127">
        <v>92.4</v>
      </c>
      <c r="N127">
        <v>50.32</v>
      </c>
      <c r="O127">
        <v>33.174199999999999</v>
      </c>
      <c r="P127">
        <v>14.4918</v>
      </c>
      <c r="Q127">
        <v>4.8503999999999996</v>
      </c>
      <c r="R127">
        <v>8.0137999999999998</v>
      </c>
      <c r="S127">
        <v>3.9958999999999998</v>
      </c>
      <c r="T127">
        <v>2.1524999999999999</v>
      </c>
      <c r="U127">
        <v>1.3873</v>
      </c>
      <c r="V127">
        <v>1.5094000000000001</v>
      </c>
      <c r="W127">
        <v>20.151399999999999</v>
      </c>
      <c r="X127" t="s">
        <v>316</v>
      </c>
      <c r="Y127">
        <v>1.6576</v>
      </c>
      <c r="Z127" t="s">
        <v>317</v>
      </c>
      <c r="AA127">
        <v>1.851</v>
      </c>
      <c r="AB127" t="s">
        <v>551</v>
      </c>
      <c r="AC127">
        <v>2.3064</v>
      </c>
      <c r="AD127">
        <v>15.5997</v>
      </c>
      <c r="AE127">
        <v>253.8613</v>
      </c>
      <c r="AF127">
        <v>5</v>
      </c>
      <c r="AG127">
        <v>78</v>
      </c>
      <c r="AH127">
        <v>14</v>
      </c>
      <c r="AI127">
        <v>12</v>
      </c>
      <c r="AJ127" t="s">
        <v>5</v>
      </c>
      <c r="AL127" t="e">
        <f t="shared" ref="AL127:AL190" si="125">IF(AND(#REF!&lt;&gt;#REF!,#REF!&lt;&gt;#REF!),"Bold","")</f>
        <v>#REF!</v>
      </c>
    </row>
    <row r="128" spans="1:38">
      <c r="A128" t="s">
        <v>549</v>
      </c>
      <c r="B128" s="1">
        <v>0.58333333333333337</v>
      </c>
      <c r="C128" t="s">
        <v>156</v>
      </c>
      <c r="D128" t="s">
        <v>533</v>
      </c>
      <c r="E128" t="s">
        <v>335</v>
      </c>
      <c r="F128">
        <v>6728</v>
      </c>
      <c r="G128" t="s">
        <v>231</v>
      </c>
      <c r="H128" t="s">
        <v>232</v>
      </c>
      <c r="I128" t="s">
        <v>5</v>
      </c>
      <c r="J128" t="s">
        <v>278</v>
      </c>
      <c r="K128" t="s">
        <v>534</v>
      </c>
      <c r="L128">
        <v>7</v>
      </c>
      <c r="M128">
        <v>63.505000000000003</v>
      </c>
      <c r="N128">
        <v>44.957299999999996</v>
      </c>
      <c r="O128">
        <v>31.708600000000001</v>
      </c>
      <c r="P128">
        <v>15.745900000000001</v>
      </c>
      <c r="Q128">
        <v>6.1117999999999997</v>
      </c>
      <c r="R128">
        <v>4.5307000000000004</v>
      </c>
      <c r="S128">
        <v>4.7267999999999999</v>
      </c>
      <c r="T128">
        <v>2.0916000000000001</v>
      </c>
      <c r="U128">
        <v>1.9531000000000001</v>
      </c>
      <c r="V128">
        <v>2.1728999999999998</v>
      </c>
      <c r="W128">
        <v>23.064299999999999</v>
      </c>
      <c r="X128" t="s">
        <v>550</v>
      </c>
      <c r="Y128">
        <v>1.631</v>
      </c>
      <c r="Z128" t="s">
        <v>243</v>
      </c>
      <c r="AA128">
        <v>1.5676000000000001</v>
      </c>
      <c r="AB128" t="s">
        <v>551</v>
      </c>
      <c r="AC128">
        <v>2.1291000000000002</v>
      </c>
      <c r="AD128">
        <v>15.5573</v>
      </c>
      <c r="AE128">
        <v>221.4529</v>
      </c>
      <c r="AF128">
        <v>12</v>
      </c>
      <c r="AG128">
        <v>87</v>
      </c>
      <c r="AH128">
        <v>14</v>
      </c>
      <c r="AI128">
        <v>8</v>
      </c>
      <c r="AJ128" t="s">
        <v>5</v>
      </c>
      <c r="AL128" t="e">
        <f t="shared" ref="AL128:AL191" si="126">IF(AND(#REF!&lt;&gt;#REF!,#REF!&lt;&gt;#REF!),"Bold","")</f>
        <v>#REF!</v>
      </c>
    </row>
    <row r="129" spans="1:38">
      <c r="A129" t="s">
        <v>511</v>
      </c>
      <c r="B129" s="1">
        <v>0.57291666666666663</v>
      </c>
      <c r="C129" t="s">
        <v>177</v>
      </c>
      <c r="D129" t="s">
        <v>503</v>
      </c>
      <c r="E129" t="s">
        <v>335</v>
      </c>
      <c r="F129">
        <v>4809</v>
      </c>
      <c r="G129" t="s">
        <v>336</v>
      </c>
      <c r="H129" t="s">
        <v>337</v>
      </c>
      <c r="I129" t="s">
        <v>5</v>
      </c>
      <c r="J129" t="s">
        <v>338</v>
      </c>
      <c r="K129" t="s">
        <v>504</v>
      </c>
      <c r="L129">
        <v>6</v>
      </c>
      <c r="M129">
        <v>63.24</v>
      </c>
      <c r="N129">
        <v>63.1203</v>
      </c>
      <c r="O129">
        <v>34.132300000000001</v>
      </c>
      <c r="P129">
        <v>12.6084</v>
      </c>
      <c r="Q129">
        <v>4.9508999999999999</v>
      </c>
      <c r="R129">
        <v>4.0720000000000001</v>
      </c>
      <c r="S129">
        <v>4.1870000000000003</v>
      </c>
      <c r="T129">
        <v>2.6673</v>
      </c>
      <c r="U129">
        <v>1.3478000000000001</v>
      </c>
      <c r="V129">
        <v>1.9225000000000001</v>
      </c>
      <c r="W129">
        <v>0</v>
      </c>
      <c r="X129" t="s">
        <v>393</v>
      </c>
      <c r="Y129">
        <v>3.0838999999999999</v>
      </c>
      <c r="Z129" t="s">
        <v>394</v>
      </c>
      <c r="AA129">
        <v>1.7605999999999999</v>
      </c>
      <c r="AB129" t="s">
        <v>395</v>
      </c>
      <c r="AC129">
        <v>1.6534</v>
      </c>
      <c r="AD129">
        <v>15.515000000000001</v>
      </c>
      <c r="AE129">
        <v>214.26150000000001</v>
      </c>
      <c r="AF129">
        <v>7</v>
      </c>
      <c r="AG129">
        <v>117</v>
      </c>
      <c r="AH129">
        <v>14</v>
      </c>
      <c r="AI129">
        <v>21</v>
      </c>
      <c r="AJ129" t="s">
        <v>5</v>
      </c>
      <c r="AL129" t="e">
        <f t="shared" ref="AL129:AL192" si="127">IF(AND(#REF!&lt;&gt;#REF!,#REF!&lt;&gt;#REF!),"Bold","")</f>
        <v>#REF!</v>
      </c>
    </row>
    <row r="130" spans="1:38">
      <c r="A130" t="s">
        <v>657</v>
      </c>
      <c r="B130" s="1">
        <v>0.60416666666666663</v>
      </c>
      <c r="C130" t="s">
        <v>156</v>
      </c>
      <c r="D130" t="s">
        <v>390</v>
      </c>
      <c r="E130" t="s">
        <v>230</v>
      </c>
      <c r="F130">
        <v>4787</v>
      </c>
      <c r="G130" t="s">
        <v>231</v>
      </c>
      <c r="H130" t="s">
        <v>232</v>
      </c>
      <c r="I130" t="s">
        <v>5</v>
      </c>
      <c r="J130" t="s">
        <v>278</v>
      </c>
      <c r="K130" t="s">
        <v>630</v>
      </c>
      <c r="L130">
        <v>3</v>
      </c>
      <c r="M130">
        <v>49.85</v>
      </c>
      <c r="N130">
        <v>61.36</v>
      </c>
      <c r="O130">
        <v>15.9497</v>
      </c>
      <c r="P130">
        <v>5.0110999999999999</v>
      </c>
      <c r="Q130">
        <v>4.1562999999999999</v>
      </c>
      <c r="R130">
        <v>4.4032</v>
      </c>
      <c r="S130">
        <v>3.2492000000000001</v>
      </c>
      <c r="T130">
        <v>1.3106</v>
      </c>
      <c r="U130">
        <v>0</v>
      </c>
      <c r="V130">
        <v>0</v>
      </c>
      <c r="W130">
        <v>0</v>
      </c>
      <c r="X130" t="s">
        <v>305</v>
      </c>
      <c r="Y130">
        <v>1.0678000000000001</v>
      </c>
      <c r="Z130" t="s">
        <v>452</v>
      </c>
      <c r="AA130">
        <v>2.2566000000000002</v>
      </c>
      <c r="AB130" t="s">
        <v>658</v>
      </c>
      <c r="AC130">
        <v>1.764</v>
      </c>
      <c r="AD130">
        <v>15.4</v>
      </c>
      <c r="AE130">
        <v>168.36609999999999</v>
      </c>
      <c r="AF130">
        <v>12</v>
      </c>
      <c r="AG130">
        <v>65</v>
      </c>
      <c r="AH130">
        <v>14</v>
      </c>
      <c r="AI130">
        <v>21</v>
      </c>
      <c r="AJ130" t="s">
        <v>5</v>
      </c>
      <c r="AL130" t="e">
        <f t="shared" ref="AL130:AL193" si="128">IF(AND(#REF!&lt;&gt;#REF!,#REF!&lt;&gt;#REF!),"Bold","")</f>
        <v>#REF!</v>
      </c>
    </row>
    <row r="131" spans="1:38">
      <c r="A131" t="s">
        <v>668</v>
      </c>
      <c r="B131" s="1">
        <v>0.60416666666666663</v>
      </c>
      <c r="C131" t="s">
        <v>156</v>
      </c>
      <c r="D131" t="s">
        <v>390</v>
      </c>
      <c r="E131" t="s">
        <v>230</v>
      </c>
      <c r="F131">
        <v>4787</v>
      </c>
      <c r="G131" t="s">
        <v>231</v>
      </c>
      <c r="H131" t="s">
        <v>232</v>
      </c>
      <c r="I131" t="s">
        <v>5</v>
      </c>
      <c r="J131" t="s">
        <v>278</v>
      </c>
      <c r="K131" t="s">
        <v>630</v>
      </c>
      <c r="L131">
        <v>12</v>
      </c>
      <c r="M131">
        <v>22.4939</v>
      </c>
      <c r="N131">
        <v>7.7577999999999996</v>
      </c>
      <c r="O131">
        <v>6.4672000000000001</v>
      </c>
      <c r="P131">
        <v>1.9855</v>
      </c>
      <c r="Q131">
        <v>2.1358999999999999</v>
      </c>
      <c r="R131">
        <v>1.1504000000000001</v>
      </c>
      <c r="S131">
        <v>0.88739999999999997</v>
      </c>
      <c r="T131">
        <v>0.75680000000000003</v>
      </c>
      <c r="U131">
        <v>1.1214999999999999</v>
      </c>
      <c r="V131">
        <v>0.47620000000000001</v>
      </c>
      <c r="W131">
        <v>12.2864</v>
      </c>
      <c r="X131" t="s">
        <v>669</v>
      </c>
      <c r="Y131">
        <v>1.4132</v>
      </c>
      <c r="Z131" t="s">
        <v>670</v>
      </c>
      <c r="AA131">
        <v>0.36359999999999998</v>
      </c>
      <c r="AB131" t="s">
        <v>671</v>
      </c>
      <c r="AC131">
        <v>0</v>
      </c>
      <c r="AD131">
        <v>15.3992</v>
      </c>
      <c r="AE131">
        <v>74.694900000000004</v>
      </c>
      <c r="AF131">
        <v>66</v>
      </c>
      <c r="AG131">
        <v>51</v>
      </c>
      <c r="AH131">
        <v>14</v>
      </c>
      <c r="AI131">
        <v>8</v>
      </c>
      <c r="AJ131" t="s">
        <v>5</v>
      </c>
      <c r="AL131" t="e">
        <f t="shared" ref="AL131:AL194" si="129">IF(AND(#REF!&lt;&gt;#REF!,#REF!&lt;&gt;#REF!),"Bold","")</f>
        <v>#REF!</v>
      </c>
    </row>
    <row r="132" spans="1:38">
      <c r="A132" t="s">
        <v>996</v>
      </c>
      <c r="B132" s="1">
        <v>0.69791666666666663</v>
      </c>
      <c r="C132" t="s">
        <v>214</v>
      </c>
      <c r="D132" t="s">
        <v>448</v>
      </c>
      <c r="E132" t="s">
        <v>230</v>
      </c>
      <c r="F132">
        <v>3752</v>
      </c>
      <c r="G132" t="s">
        <v>979</v>
      </c>
      <c r="H132" t="s">
        <v>980</v>
      </c>
      <c r="I132" t="s">
        <v>5</v>
      </c>
      <c r="J132" t="s">
        <v>278</v>
      </c>
      <c r="K132" t="s">
        <v>981</v>
      </c>
      <c r="L132">
        <v>4</v>
      </c>
      <c r="M132">
        <v>76.5</v>
      </c>
      <c r="N132">
        <v>55.548000000000002</v>
      </c>
      <c r="O132">
        <v>15.8741</v>
      </c>
      <c r="P132">
        <v>6.7417999999999996</v>
      </c>
      <c r="Q132">
        <v>4.8406000000000002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 t="s">
        <v>997</v>
      </c>
      <c r="Y132">
        <v>3.1484999999999999</v>
      </c>
      <c r="Z132" t="s">
        <v>998</v>
      </c>
      <c r="AA132">
        <v>2.1474000000000002</v>
      </c>
      <c r="AB132" t="s">
        <v>999</v>
      </c>
      <c r="AC132">
        <v>1.4704999999999999</v>
      </c>
      <c r="AD132">
        <v>15.2</v>
      </c>
      <c r="AE132">
        <v>193.52250000000001</v>
      </c>
      <c r="AF132">
        <v>6.5</v>
      </c>
      <c r="AG132">
        <v>67</v>
      </c>
      <c r="AH132">
        <v>14</v>
      </c>
      <c r="AI132">
        <v>13</v>
      </c>
      <c r="AJ132" t="s">
        <v>5</v>
      </c>
      <c r="AL132" t="e">
        <f t="shared" ref="AL132:AL195" si="130">IF(AND(#REF!&lt;&gt;#REF!,#REF!&lt;&gt;#REF!),"Bold","")</f>
        <v>#REF!</v>
      </c>
    </row>
    <row r="133" spans="1:38">
      <c r="A133" t="s">
        <v>471</v>
      </c>
      <c r="B133" s="1">
        <v>0.56597222222222221</v>
      </c>
      <c r="C133" t="s">
        <v>162</v>
      </c>
      <c r="D133" t="s">
        <v>469</v>
      </c>
      <c r="E133" t="s">
        <v>335</v>
      </c>
      <c r="F133">
        <v>4614</v>
      </c>
      <c r="G133" t="s">
        <v>336</v>
      </c>
      <c r="H133" t="s">
        <v>337</v>
      </c>
      <c r="I133" t="s">
        <v>5</v>
      </c>
      <c r="J133" t="s">
        <v>338</v>
      </c>
      <c r="K133" t="s">
        <v>470</v>
      </c>
      <c r="L133">
        <v>8</v>
      </c>
      <c r="M133">
        <v>60.67</v>
      </c>
      <c r="N133">
        <v>71.775599999999997</v>
      </c>
      <c r="O133">
        <v>20.411999999999999</v>
      </c>
      <c r="P133">
        <v>7.3742000000000001</v>
      </c>
      <c r="Q133">
        <v>5.8188000000000004</v>
      </c>
      <c r="R133">
        <v>3.0234000000000001</v>
      </c>
      <c r="S133">
        <v>2.5110999999999999</v>
      </c>
      <c r="T133">
        <v>2.7589999999999999</v>
      </c>
      <c r="U133">
        <v>2.0911</v>
      </c>
      <c r="V133">
        <v>1.6749000000000001</v>
      </c>
      <c r="W133">
        <v>19.069299999999998</v>
      </c>
      <c r="X133" t="s">
        <v>472</v>
      </c>
      <c r="Y133">
        <v>3.1074000000000002</v>
      </c>
      <c r="Z133" t="s">
        <v>473</v>
      </c>
      <c r="AA133">
        <v>2.5121000000000002</v>
      </c>
      <c r="AB133" t="s">
        <v>474</v>
      </c>
      <c r="AC133">
        <v>1.6949000000000001</v>
      </c>
      <c r="AD133">
        <v>15.1808</v>
      </c>
      <c r="AE133" s="23">
        <v>219.67449999999999</v>
      </c>
      <c r="AF133">
        <v>4</v>
      </c>
      <c r="AG133">
        <v>105</v>
      </c>
      <c r="AH133">
        <v>14</v>
      </c>
      <c r="AI133">
        <v>146</v>
      </c>
      <c r="AJ133" t="s">
        <v>5</v>
      </c>
      <c r="AL133" t="e">
        <f t="shared" ref="AL133:AL196" si="131">IF(AND(#REF!&lt;&gt;#REF!,#REF!&lt;&gt;#REF!),"Bold","")</f>
        <v>#REF!</v>
      </c>
    </row>
    <row r="134" spans="1:38">
      <c r="A134" t="s">
        <v>491</v>
      </c>
      <c r="B134" s="1">
        <v>0.56597222222222221</v>
      </c>
      <c r="C134" t="s">
        <v>162</v>
      </c>
      <c r="D134" t="s">
        <v>469</v>
      </c>
      <c r="E134" t="s">
        <v>335</v>
      </c>
      <c r="F134">
        <v>4614</v>
      </c>
      <c r="G134" t="s">
        <v>336</v>
      </c>
      <c r="H134" t="s">
        <v>337</v>
      </c>
      <c r="I134" t="s">
        <v>5</v>
      </c>
      <c r="J134" t="s">
        <v>338</v>
      </c>
      <c r="K134" t="s">
        <v>470</v>
      </c>
      <c r="L134">
        <v>8</v>
      </c>
      <c r="M134">
        <v>47.299300000000002</v>
      </c>
      <c r="N134">
        <v>31.485600000000002</v>
      </c>
      <c r="O134">
        <v>17.265599999999999</v>
      </c>
      <c r="P134">
        <v>6.7131999999999996</v>
      </c>
      <c r="Q134">
        <v>2.8809</v>
      </c>
      <c r="R134">
        <v>2.3824000000000001</v>
      </c>
      <c r="S134">
        <v>2.5013000000000001</v>
      </c>
      <c r="T134">
        <v>0</v>
      </c>
      <c r="U134">
        <v>0</v>
      </c>
      <c r="V134">
        <v>0</v>
      </c>
      <c r="W134">
        <v>8.4</v>
      </c>
      <c r="X134" t="s">
        <v>492</v>
      </c>
      <c r="Y134">
        <v>0.91690000000000005</v>
      </c>
      <c r="Z134" t="s">
        <v>493</v>
      </c>
      <c r="AA134">
        <v>1.0125999999999999</v>
      </c>
      <c r="AB134" t="s">
        <v>494</v>
      </c>
      <c r="AC134">
        <v>0.22220000000000001</v>
      </c>
      <c r="AD134">
        <v>15.156700000000001</v>
      </c>
      <c r="AE134">
        <v>139.7704</v>
      </c>
      <c r="AF134">
        <v>25</v>
      </c>
      <c r="AG134">
        <v>84</v>
      </c>
      <c r="AH134">
        <v>12</v>
      </c>
      <c r="AI134">
        <v>43</v>
      </c>
      <c r="AJ134" t="s">
        <v>396</v>
      </c>
      <c r="AL134" t="e">
        <f t="shared" ref="AL134:AL197" si="132">IF(AND(#REF!&lt;&gt;#REF!,#REF!&lt;&gt;#REF!),"Bold","")</f>
        <v>#REF!</v>
      </c>
    </row>
    <row r="135" spans="1:38">
      <c r="A135" t="s">
        <v>308</v>
      </c>
      <c r="B135" s="1">
        <v>0.53819444444444442</v>
      </c>
      <c r="C135" t="s">
        <v>156</v>
      </c>
      <c r="D135" t="s">
        <v>229</v>
      </c>
      <c r="E135" t="s">
        <v>277</v>
      </c>
      <c r="F135">
        <v>3493</v>
      </c>
      <c r="G135" t="s">
        <v>231</v>
      </c>
      <c r="H135" t="s">
        <v>232</v>
      </c>
      <c r="I135" t="s">
        <v>5</v>
      </c>
      <c r="J135" t="s">
        <v>278</v>
      </c>
      <c r="K135" t="s">
        <v>279</v>
      </c>
      <c r="L135">
        <v>3</v>
      </c>
      <c r="M135">
        <v>43.72</v>
      </c>
      <c r="N135">
        <v>34.351999999999997</v>
      </c>
      <c r="O135">
        <v>15.1892</v>
      </c>
      <c r="P135">
        <v>4.7352999999999996</v>
      </c>
      <c r="Q135">
        <v>6.7203999999999997</v>
      </c>
      <c r="R135">
        <v>4.5033000000000003</v>
      </c>
      <c r="S135">
        <v>3.6320000000000001</v>
      </c>
      <c r="T135">
        <v>1.8001</v>
      </c>
      <c r="U135">
        <v>1.2839</v>
      </c>
      <c r="V135">
        <v>1.3673999999999999</v>
      </c>
      <c r="W135">
        <v>12.0693</v>
      </c>
      <c r="X135" t="s">
        <v>261</v>
      </c>
      <c r="Y135">
        <v>0.61829999999999996</v>
      </c>
      <c r="Z135" t="s">
        <v>309</v>
      </c>
      <c r="AA135">
        <v>0.36349999999999999</v>
      </c>
      <c r="AB135" t="s">
        <v>310</v>
      </c>
      <c r="AC135">
        <v>1.7907999999999999</v>
      </c>
      <c r="AD135">
        <v>15.0284</v>
      </c>
      <c r="AE135">
        <v>147.1739</v>
      </c>
      <c r="AF135">
        <v>20</v>
      </c>
      <c r="AG135">
        <v>49</v>
      </c>
      <c r="AH135">
        <v>12</v>
      </c>
      <c r="AI135">
        <v>19</v>
      </c>
      <c r="AJ135" t="s">
        <v>396</v>
      </c>
      <c r="AL135" t="e">
        <f t="shared" ref="AL135:AL198" si="133">IF(AND(#REF!&lt;&gt;#REF!,#REF!&lt;&gt;#REF!),"Bold","")</f>
        <v>#REF!</v>
      </c>
    </row>
    <row r="136" spans="1:38">
      <c r="A136" t="s">
        <v>679</v>
      </c>
      <c r="B136" s="1">
        <v>0.61111111111111105</v>
      </c>
      <c r="C136" t="s">
        <v>162</v>
      </c>
      <c r="D136" t="s">
        <v>672</v>
      </c>
      <c r="E136" t="s">
        <v>335</v>
      </c>
      <c r="F136">
        <v>4094</v>
      </c>
      <c r="G136" t="s">
        <v>336</v>
      </c>
      <c r="H136" t="s">
        <v>337</v>
      </c>
      <c r="I136" t="s">
        <v>5</v>
      </c>
      <c r="J136" t="s">
        <v>338</v>
      </c>
      <c r="K136" t="s">
        <v>673</v>
      </c>
      <c r="L136">
        <v>5</v>
      </c>
      <c r="M136">
        <v>66.340800000000002</v>
      </c>
      <c r="N136">
        <v>46.932600000000001</v>
      </c>
      <c r="O136">
        <v>34.733899999999998</v>
      </c>
      <c r="P136">
        <v>13.8469</v>
      </c>
      <c r="Q136">
        <v>5.0217999999999998</v>
      </c>
      <c r="R136">
        <v>3.6861000000000002</v>
      </c>
      <c r="S136">
        <v>2.6654</v>
      </c>
      <c r="T136">
        <v>1.3462000000000001</v>
      </c>
      <c r="U136">
        <v>1.3103</v>
      </c>
      <c r="V136">
        <v>1.3842000000000001</v>
      </c>
      <c r="W136">
        <v>10.2667</v>
      </c>
      <c r="X136" t="s">
        <v>386</v>
      </c>
      <c r="Y136">
        <v>0.8024</v>
      </c>
      <c r="Z136" t="s">
        <v>387</v>
      </c>
      <c r="AA136">
        <v>1.4883</v>
      </c>
      <c r="AB136" t="s">
        <v>483</v>
      </c>
      <c r="AC136">
        <v>2.0510000000000002</v>
      </c>
      <c r="AD136">
        <v>14.956300000000001</v>
      </c>
      <c r="AE136">
        <v>206.83279999999999</v>
      </c>
      <c r="AF136">
        <v>8</v>
      </c>
      <c r="AG136">
        <v>102</v>
      </c>
      <c r="AH136">
        <v>12</v>
      </c>
      <c r="AI136">
        <v>26</v>
      </c>
      <c r="AJ136" t="s">
        <v>396</v>
      </c>
      <c r="AL136" t="e">
        <f t="shared" ref="AL136:AL199" si="134">IF(AND(#REF!&lt;&gt;#REF!,#REF!&lt;&gt;#REF!),"Bold","")</f>
        <v>#REF!</v>
      </c>
    </row>
    <row r="137" spans="1:38">
      <c r="A137" t="s">
        <v>713</v>
      </c>
      <c r="B137" s="1">
        <v>0.61805555555555558</v>
      </c>
      <c r="C137" t="s">
        <v>177</v>
      </c>
      <c r="D137" t="s">
        <v>705</v>
      </c>
      <c r="E137" t="s">
        <v>335</v>
      </c>
      <c r="F137">
        <v>4159</v>
      </c>
      <c r="G137" t="s">
        <v>336</v>
      </c>
      <c r="H137" t="s">
        <v>337</v>
      </c>
      <c r="I137" t="s">
        <v>5</v>
      </c>
      <c r="J137" t="s">
        <v>338</v>
      </c>
      <c r="K137" t="s">
        <v>706</v>
      </c>
      <c r="L137">
        <v>6</v>
      </c>
      <c r="M137">
        <v>54.464500000000001</v>
      </c>
      <c r="N137">
        <v>51.770400000000002</v>
      </c>
      <c r="O137">
        <v>26.797899999999998</v>
      </c>
      <c r="P137">
        <v>8.6290999999999993</v>
      </c>
      <c r="Q137">
        <v>7.7037000000000004</v>
      </c>
      <c r="R137">
        <v>3.8527</v>
      </c>
      <c r="S137">
        <v>3.3919000000000001</v>
      </c>
      <c r="T137">
        <v>1.3862000000000001</v>
      </c>
      <c r="U137">
        <v>1.2317</v>
      </c>
      <c r="V137">
        <v>2.1421999999999999</v>
      </c>
      <c r="W137">
        <v>17.180700000000002</v>
      </c>
      <c r="X137" t="s">
        <v>428</v>
      </c>
      <c r="Y137">
        <v>2.5958999999999999</v>
      </c>
      <c r="Z137" t="s">
        <v>714</v>
      </c>
      <c r="AA137">
        <v>1.3920999999999999</v>
      </c>
      <c r="AB137" t="s">
        <v>360</v>
      </c>
      <c r="AC137">
        <v>2.2235999999999998</v>
      </c>
      <c r="AD137">
        <v>14.8401</v>
      </c>
      <c r="AE137">
        <v>199.6028</v>
      </c>
      <c r="AF137">
        <v>10</v>
      </c>
      <c r="AG137">
        <v>110</v>
      </c>
      <c r="AH137">
        <v>12</v>
      </c>
      <c r="AI137">
        <v>28</v>
      </c>
      <c r="AJ137" t="s">
        <v>396</v>
      </c>
      <c r="AL137" t="e">
        <f t="shared" ref="AL137:AL200" si="135">IF(AND(#REF!&lt;&gt;#REF!,#REF!&lt;&gt;#REF!),"Bold","")</f>
        <v>#REF!</v>
      </c>
    </row>
    <row r="138" spans="1:38">
      <c r="A138" t="s">
        <v>548</v>
      </c>
      <c r="B138" s="1">
        <v>0.58333333333333337</v>
      </c>
      <c r="C138" t="s">
        <v>156</v>
      </c>
      <c r="D138" t="s">
        <v>533</v>
      </c>
      <c r="E138" t="s">
        <v>335</v>
      </c>
      <c r="F138">
        <v>6728</v>
      </c>
      <c r="G138" t="s">
        <v>231</v>
      </c>
      <c r="H138" t="s">
        <v>232</v>
      </c>
      <c r="I138" t="s">
        <v>5</v>
      </c>
      <c r="J138" t="s">
        <v>278</v>
      </c>
      <c r="K138" t="s">
        <v>534</v>
      </c>
      <c r="L138">
        <v>3</v>
      </c>
      <c r="M138">
        <v>59.615000000000002</v>
      </c>
      <c r="N138">
        <v>72.575999999999993</v>
      </c>
      <c r="O138">
        <v>19.333300000000001</v>
      </c>
      <c r="P138">
        <v>9.4824999999999999</v>
      </c>
      <c r="Q138">
        <v>7.7424999999999997</v>
      </c>
      <c r="R138">
        <v>6.5500999999999996</v>
      </c>
      <c r="S138">
        <v>4.6531000000000002</v>
      </c>
      <c r="T138">
        <v>2.4577</v>
      </c>
      <c r="U138">
        <v>2.5188999999999999</v>
      </c>
      <c r="V138">
        <v>1.2995000000000001</v>
      </c>
      <c r="W138">
        <v>19.426400000000001</v>
      </c>
      <c r="X138" t="s">
        <v>237</v>
      </c>
      <c r="Y138">
        <v>2.3613</v>
      </c>
      <c r="Z138" t="s">
        <v>262</v>
      </c>
      <c r="AA138">
        <v>2.0516000000000001</v>
      </c>
      <c r="AB138" t="s">
        <v>307</v>
      </c>
      <c r="AC138">
        <v>1.4985999999999999</v>
      </c>
      <c r="AD138">
        <v>14.733000000000001</v>
      </c>
      <c r="AE138">
        <v>226.29949999999999</v>
      </c>
      <c r="AF138">
        <v>6</v>
      </c>
      <c r="AG138">
        <v>72</v>
      </c>
      <c r="AH138">
        <v>12</v>
      </c>
      <c r="AI138">
        <v>223</v>
      </c>
      <c r="AJ138" t="s">
        <v>396</v>
      </c>
      <c r="AL138" t="e">
        <f t="shared" ref="AL138:AL201" si="136">IF(AND(#REF!&lt;&gt;#REF!,#REF!&lt;&gt;#REF!),"Bold","")</f>
        <v>#REF!</v>
      </c>
    </row>
    <row r="139" spans="1:38">
      <c r="A139" t="s">
        <v>507</v>
      </c>
      <c r="B139" s="1">
        <v>0.57291666666666663</v>
      </c>
      <c r="C139" t="s">
        <v>177</v>
      </c>
      <c r="D139" t="s">
        <v>503</v>
      </c>
      <c r="E139" t="s">
        <v>335</v>
      </c>
      <c r="F139">
        <v>4809</v>
      </c>
      <c r="G139" t="s">
        <v>336</v>
      </c>
      <c r="H139" t="s">
        <v>337</v>
      </c>
      <c r="I139" t="s">
        <v>5</v>
      </c>
      <c r="J139" t="s">
        <v>338</v>
      </c>
      <c r="K139" t="s">
        <v>504</v>
      </c>
      <c r="L139">
        <v>6</v>
      </c>
      <c r="M139">
        <v>60.760599999999997</v>
      </c>
      <c r="N139">
        <v>69.204999999999998</v>
      </c>
      <c r="O139">
        <v>34.5747</v>
      </c>
      <c r="P139">
        <v>10.638400000000001</v>
      </c>
      <c r="Q139">
        <v>4.2542999999999997</v>
      </c>
      <c r="R139">
        <v>3.4152</v>
      </c>
      <c r="S139">
        <v>2.3527</v>
      </c>
      <c r="T139">
        <v>1.1317999999999999</v>
      </c>
      <c r="U139">
        <v>0.99970000000000003</v>
      </c>
      <c r="V139">
        <v>0</v>
      </c>
      <c r="W139">
        <v>17.3264</v>
      </c>
      <c r="X139" t="s">
        <v>508</v>
      </c>
      <c r="Y139">
        <v>3.5175000000000001</v>
      </c>
      <c r="Z139" t="s">
        <v>509</v>
      </c>
      <c r="AA139">
        <v>3.1863999999999999</v>
      </c>
      <c r="AB139" t="s">
        <v>510</v>
      </c>
      <c r="AC139">
        <v>1.1648000000000001</v>
      </c>
      <c r="AD139">
        <v>14.711</v>
      </c>
      <c r="AE139">
        <v>228.7106</v>
      </c>
      <c r="AF139">
        <v>7.5</v>
      </c>
      <c r="AG139">
        <v>112</v>
      </c>
      <c r="AH139">
        <v>12</v>
      </c>
      <c r="AI139">
        <v>48</v>
      </c>
      <c r="AJ139" t="s">
        <v>396</v>
      </c>
      <c r="AL139" t="e">
        <f t="shared" ref="AL139:AL202" si="137">IF(AND(#REF!&lt;&gt;#REF!,#REF!&lt;&gt;#REF!),"Bold","")</f>
        <v>#REF!</v>
      </c>
    </row>
    <row r="140" spans="1:38">
      <c r="A140" t="s">
        <v>824</v>
      </c>
      <c r="B140" s="1">
        <v>0.65625</v>
      </c>
      <c r="C140" t="s">
        <v>162</v>
      </c>
      <c r="D140" t="s">
        <v>587</v>
      </c>
      <c r="E140" t="s">
        <v>335</v>
      </c>
      <c r="F140">
        <v>4094</v>
      </c>
      <c r="G140" t="s">
        <v>336</v>
      </c>
      <c r="H140" t="s">
        <v>337</v>
      </c>
      <c r="I140" t="s">
        <v>5</v>
      </c>
      <c r="J140" t="s">
        <v>278</v>
      </c>
      <c r="K140" t="s">
        <v>814</v>
      </c>
      <c r="L140">
        <v>7</v>
      </c>
      <c r="M140">
        <v>79.8</v>
      </c>
      <c r="N140">
        <v>46.389899999999997</v>
      </c>
      <c r="O140">
        <v>19.564800000000002</v>
      </c>
      <c r="P140">
        <v>5.2356999999999996</v>
      </c>
      <c r="Q140">
        <v>3.4338000000000002</v>
      </c>
      <c r="R140">
        <v>4.3263999999999996</v>
      </c>
      <c r="S140">
        <v>4.4401999999999999</v>
      </c>
      <c r="T140">
        <v>1.7795000000000001</v>
      </c>
      <c r="U140">
        <v>1.4292</v>
      </c>
      <c r="V140">
        <v>1.4671000000000001</v>
      </c>
      <c r="W140">
        <v>19.657900000000001</v>
      </c>
      <c r="X140" t="s">
        <v>825</v>
      </c>
      <c r="Y140">
        <v>0.65920000000000001</v>
      </c>
      <c r="Z140" t="s">
        <v>478</v>
      </c>
      <c r="AA140">
        <v>1.1395999999999999</v>
      </c>
      <c r="AB140" t="s">
        <v>343</v>
      </c>
      <c r="AC140">
        <v>1.3374999999999999</v>
      </c>
      <c r="AD140">
        <v>14.6859</v>
      </c>
      <c r="AE140">
        <v>205.34649999999999</v>
      </c>
      <c r="AF140">
        <v>6</v>
      </c>
      <c r="AG140">
        <v>116</v>
      </c>
      <c r="AH140">
        <v>12</v>
      </c>
      <c r="AI140">
        <v>35</v>
      </c>
      <c r="AJ140" t="s">
        <v>396</v>
      </c>
      <c r="AL140" t="e">
        <f t="shared" ref="AL140:AL203" si="138">IF(AND(#REF!&lt;&gt;#REF!,#REF!&lt;&gt;#REF!),"Bold","")</f>
        <v>#REF!</v>
      </c>
    </row>
    <row r="141" spans="1:38">
      <c r="A141" t="s">
        <v>772</v>
      </c>
      <c r="B141" s="1">
        <v>0.63541666666666663</v>
      </c>
      <c r="C141" t="s">
        <v>162</v>
      </c>
      <c r="D141" t="s">
        <v>745</v>
      </c>
      <c r="E141" t="s">
        <v>335</v>
      </c>
      <c r="F141">
        <v>4614</v>
      </c>
      <c r="G141" t="s">
        <v>336</v>
      </c>
      <c r="H141" t="s">
        <v>337</v>
      </c>
      <c r="I141" t="s">
        <v>5</v>
      </c>
      <c r="J141" t="s">
        <v>338</v>
      </c>
      <c r="K141" t="s">
        <v>746</v>
      </c>
      <c r="L141">
        <v>8</v>
      </c>
      <c r="M141">
        <v>46.527500000000003</v>
      </c>
      <c r="N141">
        <v>35.3934</v>
      </c>
      <c r="O141">
        <v>16.406199999999998</v>
      </c>
      <c r="P141">
        <v>10.053599999999999</v>
      </c>
      <c r="Q141">
        <v>6.3696999999999999</v>
      </c>
      <c r="R141">
        <v>3.8805999999999998</v>
      </c>
      <c r="S141">
        <v>5.4650999999999996</v>
      </c>
      <c r="T141">
        <v>2.5144000000000002</v>
      </c>
      <c r="U141">
        <v>1.6928000000000001</v>
      </c>
      <c r="V141">
        <v>2.1023999999999998</v>
      </c>
      <c r="W141">
        <v>16.171399999999998</v>
      </c>
      <c r="X141" t="s">
        <v>773</v>
      </c>
      <c r="Y141">
        <v>2.4586999999999999</v>
      </c>
      <c r="Z141" t="s">
        <v>641</v>
      </c>
      <c r="AA141">
        <v>1.4033</v>
      </c>
      <c r="AB141" t="s">
        <v>774</v>
      </c>
      <c r="AC141">
        <v>2.4274</v>
      </c>
      <c r="AD141">
        <v>14.5672</v>
      </c>
      <c r="AE141">
        <v>167.43379999999999</v>
      </c>
      <c r="AF141">
        <v>14</v>
      </c>
      <c r="AG141">
        <v>99</v>
      </c>
      <c r="AH141">
        <v>12</v>
      </c>
      <c r="AI141">
        <v>170</v>
      </c>
      <c r="AJ141" t="s">
        <v>396</v>
      </c>
      <c r="AL141" t="e">
        <f t="shared" ref="AL141:AL204" si="139">IF(AND(#REF!&lt;&gt;#REF!,#REF!&lt;&gt;#REF!),"Bold","")</f>
        <v>#REF!</v>
      </c>
    </row>
    <row r="142" spans="1:38">
      <c r="A142" t="s">
        <v>831</v>
      </c>
      <c r="B142" s="1">
        <v>0.65625</v>
      </c>
      <c r="C142" t="s">
        <v>162</v>
      </c>
      <c r="D142" t="s">
        <v>587</v>
      </c>
      <c r="E142" t="s">
        <v>335</v>
      </c>
      <c r="F142">
        <v>4094</v>
      </c>
      <c r="G142" t="s">
        <v>336</v>
      </c>
      <c r="H142" t="s">
        <v>337</v>
      </c>
      <c r="I142" t="s">
        <v>5</v>
      </c>
      <c r="J142" t="s">
        <v>278</v>
      </c>
      <c r="K142" t="s">
        <v>814</v>
      </c>
      <c r="L142">
        <v>6</v>
      </c>
      <c r="M142">
        <v>70.747600000000006</v>
      </c>
      <c r="N142">
        <v>38.623199999999997</v>
      </c>
      <c r="O142">
        <v>21.272400000000001</v>
      </c>
      <c r="P142">
        <v>7.3226000000000004</v>
      </c>
      <c r="Q142">
        <v>4.3813000000000004</v>
      </c>
      <c r="R142">
        <v>4.1963999999999997</v>
      </c>
      <c r="S142">
        <v>3.1244999999999998</v>
      </c>
      <c r="T142">
        <v>2.8096000000000001</v>
      </c>
      <c r="U142">
        <v>2.0190999999999999</v>
      </c>
      <c r="V142">
        <v>1.7931999999999999</v>
      </c>
      <c r="W142">
        <v>12.393599999999999</v>
      </c>
      <c r="X142" t="s">
        <v>378</v>
      </c>
      <c r="Y142">
        <v>2.7934999999999999</v>
      </c>
      <c r="Z142" t="s">
        <v>567</v>
      </c>
      <c r="AA142">
        <v>2.3635000000000002</v>
      </c>
      <c r="AB142" t="s">
        <v>532</v>
      </c>
      <c r="AC142">
        <v>1.9400999999999999</v>
      </c>
      <c r="AD142">
        <v>14.4862</v>
      </c>
      <c r="AE142">
        <v>190.26689999999999</v>
      </c>
      <c r="AF142">
        <v>8</v>
      </c>
      <c r="AG142">
        <v>114</v>
      </c>
      <c r="AH142">
        <v>12</v>
      </c>
      <c r="AI142">
        <v>37</v>
      </c>
      <c r="AJ142" t="s">
        <v>396</v>
      </c>
      <c r="AL142" t="e">
        <f t="shared" ref="AL142:AL205" si="140">IF(AND(#REF!&lt;&gt;#REF!,#REF!&lt;&gt;#REF!),"Bold","")</f>
        <v>#REF!</v>
      </c>
    </row>
    <row r="143" spans="1:38">
      <c r="A143" t="s">
        <v>280</v>
      </c>
      <c r="B143" s="1">
        <v>0.53819444444444442</v>
      </c>
      <c r="C143" t="s">
        <v>156</v>
      </c>
      <c r="D143" t="s">
        <v>229</v>
      </c>
      <c r="E143" t="s">
        <v>277</v>
      </c>
      <c r="F143">
        <v>3493</v>
      </c>
      <c r="G143" t="s">
        <v>231</v>
      </c>
      <c r="H143" t="s">
        <v>232</v>
      </c>
      <c r="I143" t="s">
        <v>5</v>
      </c>
      <c r="J143" t="s">
        <v>278</v>
      </c>
      <c r="K143" t="s">
        <v>279</v>
      </c>
      <c r="L143">
        <v>5</v>
      </c>
      <c r="M143">
        <v>62.86</v>
      </c>
      <c r="N143">
        <v>76.56</v>
      </c>
      <c r="O143">
        <v>22.808</v>
      </c>
      <c r="P143">
        <v>9.5814000000000004</v>
      </c>
      <c r="Q143">
        <v>5.0030000000000001</v>
      </c>
      <c r="R143">
        <v>3.3492999999999999</v>
      </c>
      <c r="S143">
        <v>2.8466999999999998</v>
      </c>
      <c r="T143">
        <v>1.7748999999999999</v>
      </c>
      <c r="U143">
        <v>1.9334</v>
      </c>
      <c r="V143">
        <v>1.5387</v>
      </c>
      <c r="W143">
        <v>16.872900000000001</v>
      </c>
      <c r="X143" t="s">
        <v>257</v>
      </c>
      <c r="Y143">
        <v>2.1297000000000001</v>
      </c>
      <c r="Z143" t="s">
        <v>281</v>
      </c>
      <c r="AA143">
        <v>2.3586</v>
      </c>
      <c r="AB143" t="s">
        <v>282</v>
      </c>
      <c r="AC143">
        <v>1.7462</v>
      </c>
      <c r="AD143">
        <v>14.462400000000001</v>
      </c>
      <c r="AE143">
        <v>225.82509999999999</v>
      </c>
      <c r="AF143">
        <v>2.75</v>
      </c>
      <c r="AG143">
        <v>55</v>
      </c>
      <c r="AH143">
        <v>12</v>
      </c>
      <c r="AI143">
        <v>20</v>
      </c>
      <c r="AJ143" t="s">
        <v>396</v>
      </c>
      <c r="AL143" t="e">
        <f t="shared" ref="AL143:AL206" si="141">IF(AND(#REF!&lt;&gt;#REF!,#REF!&lt;&gt;#REF!),"Bold","")</f>
        <v>#REF!</v>
      </c>
    </row>
    <row r="144" spans="1:38">
      <c r="A144" t="s">
        <v>803</v>
      </c>
      <c r="B144" s="1">
        <v>0.64930555555555558</v>
      </c>
      <c r="C144" t="s">
        <v>156</v>
      </c>
      <c r="D144" t="s">
        <v>719</v>
      </c>
      <c r="E144" t="s">
        <v>277</v>
      </c>
      <c r="F144">
        <v>3493</v>
      </c>
      <c r="G144" t="s">
        <v>231</v>
      </c>
      <c r="H144" t="s">
        <v>232</v>
      </c>
      <c r="I144" t="s">
        <v>5</v>
      </c>
      <c r="J144" t="s">
        <v>278</v>
      </c>
      <c r="K144" t="s">
        <v>788</v>
      </c>
      <c r="L144">
        <v>4</v>
      </c>
      <c r="M144">
        <v>37.130299999999998</v>
      </c>
      <c r="N144">
        <v>35.820799999999998</v>
      </c>
      <c r="O144">
        <v>16.1172</v>
      </c>
      <c r="P144">
        <v>5.3810000000000002</v>
      </c>
      <c r="Q144">
        <v>4.3023999999999996</v>
      </c>
      <c r="R144">
        <v>4.5907999999999998</v>
      </c>
      <c r="S144">
        <v>2.7006000000000001</v>
      </c>
      <c r="T144">
        <v>1.4628000000000001</v>
      </c>
      <c r="U144">
        <v>1.0817000000000001</v>
      </c>
      <c r="V144">
        <v>0.99180000000000001</v>
      </c>
      <c r="W144">
        <v>12.74</v>
      </c>
      <c r="X144" t="s">
        <v>298</v>
      </c>
      <c r="Y144">
        <v>1.6659999999999999</v>
      </c>
      <c r="Z144" t="s">
        <v>299</v>
      </c>
      <c r="AA144">
        <v>1.3399000000000001</v>
      </c>
      <c r="AB144" t="s">
        <v>804</v>
      </c>
      <c r="AC144">
        <v>7.5200000000000003E-2</v>
      </c>
      <c r="AD144">
        <v>14.3985</v>
      </c>
      <c r="AE144">
        <v>139.7989</v>
      </c>
      <c r="AF144">
        <v>10</v>
      </c>
      <c r="AG144">
        <v>47</v>
      </c>
      <c r="AH144">
        <v>12</v>
      </c>
      <c r="AI144">
        <v>164</v>
      </c>
      <c r="AJ144" t="s">
        <v>396</v>
      </c>
      <c r="AL144" t="e">
        <f t="shared" ref="AL144:AL207" si="142">IF(AND(#REF!&lt;&gt;#REF!,#REF!&lt;&gt;#REF!),"Bold","")</f>
        <v>#REF!</v>
      </c>
    </row>
    <row r="145" spans="1:38">
      <c r="A145" t="s">
        <v>724</v>
      </c>
      <c r="B145" s="1">
        <v>0.62847222222222221</v>
      </c>
      <c r="C145" t="s">
        <v>156</v>
      </c>
      <c r="D145" t="s">
        <v>719</v>
      </c>
      <c r="E145" t="s">
        <v>335</v>
      </c>
      <c r="F145">
        <v>6728</v>
      </c>
      <c r="G145" t="s">
        <v>231</v>
      </c>
      <c r="H145" t="s">
        <v>232</v>
      </c>
      <c r="I145" t="s">
        <v>5</v>
      </c>
      <c r="J145" t="s">
        <v>278</v>
      </c>
      <c r="K145" t="s">
        <v>720</v>
      </c>
      <c r="L145">
        <v>8</v>
      </c>
      <c r="M145">
        <v>98</v>
      </c>
      <c r="N145">
        <v>76.592299999999994</v>
      </c>
      <c r="O145">
        <v>28.24</v>
      </c>
      <c r="P145">
        <v>12.867100000000001</v>
      </c>
      <c r="Q145">
        <v>5.2123999999999997</v>
      </c>
      <c r="R145">
        <v>4.4733000000000001</v>
      </c>
      <c r="S145">
        <v>5.8621999999999996</v>
      </c>
      <c r="T145">
        <v>2.3371</v>
      </c>
      <c r="U145">
        <v>2.5354000000000001</v>
      </c>
      <c r="V145">
        <v>2.6021999999999998</v>
      </c>
      <c r="W145">
        <v>15.0007</v>
      </c>
      <c r="X145" t="s">
        <v>305</v>
      </c>
      <c r="Y145">
        <v>0.87139999999999995</v>
      </c>
      <c r="Z145" t="s">
        <v>266</v>
      </c>
      <c r="AA145">
        <v>1.3147</v>
      </c>
      <c r="AB145" t="s">
        <v>725</v>
      </c>
      <c r="AC145">
        <v>1.5053000000000001</v>
      </c>
      <c r="AD145">
        <v>14.315099999999999</v>
      </c>
      <c r="AE145">
        <v>271.72919999999999</v>
      </c>
      <c r="AF145">
        <v>6</v>
      </c>
      <c r="AG145">
        <v>79</v>
      </c>
      <c r="AH145">
        <v>12</v>
      </c>
      <c r="AI145">
        <v>17</v>
      </c>
      <c r="AJ145" t="s">
        <v>396</v>
      </c>
      <c r="AL145" t="e">
        <f t="shared" ref="AL145:AL208" si="143">IF(AND(#REF!&lt;&gt;#REF!,#REF!&lt;&gt;#REF!),"Bold","")</f>
        <v>#REF!</v>
      </c>
    </row>
    <row r="146" spans="1:38">
      <c r="A146" t="s">
        <v>841</v>
      </c>
      <c r="B146" s="1">
        <v>0.65625</v>
      </c>
      <c r="C146" t="s">
        <v>162</v>
      </c>
      <c r="D146" t="s">
        <v>587</v>
      </c>
      <c r="E146" t="s">
        <v>335</v>
      </c>
      <c r="F146">
        <v>4094</v>
      </c>
      <c r="G146" t="s">
        <v>336</v>
      </c>
      <c r="H146" t="s">
        <v>337</v>
      </c>
      <c r="I146" t="s">
        <v>5</v>
      </c>
      <c r="J146" t="s">
        <v>278</v>
      </c>
      <c r="K146" t="s">
        <v>814</v>
      </c>
      <c r="L146">
        <v>4</v>
      </c>
      <c r="M146">
        <v>66.262200000000007</v>
      </c>
      <c r="N146">
        <v>48.8628</v>
      </c>
      <c r="O146">
        <v>18.325700000000001</v>
      </c>
      <c r="P146">
        <v>6.9763000000000002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 t="s">
        <v>842</v>
      </c>
      <c r="Y146">
        <v>0.27400000000000002</v>
      </c>
      <c r="Z146" t="s">
        <v>355</v>
      </c>
      <c r="AA146">
        <v>1.0003</v>
      </c>
      <c r="AB146" t="s">
        <v>843</v>
      </c>
      <c r="AC146">
        <v>3.0385</v>
      </c>
      <c r="AD146">
        <v>14.15</v>
      </c>
      <c r="AE146">
        <v>175.69409999999999</v>
      </c>
      <c r="AF146">
        <v>5</v>
      </c>
      <c r="AG146">
        <v>112</v>
      </c>
      <c r="AH146">
        <v>7</v>
      </c>
      <c r="AI146">
        <v>39</v>
      </c>
      <c r="AJ146" t="s">
        <v>396</v>
      </c>
      <c r="AL146" t="e">
        <f t="shared" ref="AL146:AL209" si="144">IF(AND(#REF!&lt;&gt;#REF!,#REF!&lt;&gt;#REF!),"Bold","")</f>
        <v>#REF!</v>
      </c>
    </row>
    <row r="147" spans="1:38">
      <c r="A147" t="s">
        <v>759</v>
      </c>
      <c r="B147" s="1">
        <v>0.63541666666666663</v>
      </c>
      <c r="C147" t="s">
        <v>162</v>
      </c>
      <c r="D147" t="s">
        <v>745</v>
      </c>
      <c r="E147" t="s">
        <v>335</v>
      </c>
      <c r="F147">
        <v>4614</v>
      </c>
      <c r="G147" t="s">
        <v>336</v>
      </c>
      <c r="H147" t="s">
        <v>337</v>
      </c>
      <c r="I147" t="s">
        <v>5</v>
      </c>
      <c r="J147" t="s">
        <v>338</v>
      </c>
      <c r="K147" t="s">
        <v>746</v>
      </c>
      <c r="L147">
        <v>8</v>
      </c>
      <c r="M147">
        <v>74.760000000000005</v>
      </c>
      <c r="N147">
        <v>38.020200000000003</v>
      </c>
      <c r="O147">
        <v>23.8278</v>
      </c>
      <c r="P147">
        <v>3.9135</v>
      </c>
      <c r="Q147">
        <v>5.1692</v>
      </c>
      <c r="R147">
        <v>3.5394999999999999</v>
      </c>
      <c r="S147">
        <v>2.2294</v>
      </c>
      <c r="T147">
        <v>1.7104999999999999</v>
      </c>
      <c r="U147">
        <v>2.1604000000000001</v>
      </c>
      <c r="V147">
        <v>1.5466</v>
      </c>
      <c r="W147">
        <v>11.416399999999999</v>
      </c>
      <c r="X147" t="s">
        <v>760</v>
      </c>
      <c r="Y147">
        <v>1.3617999999999999</v>
      </c>
      <c r="Z147" t="s">
        <v>761</v>
      </c>
      <c r="AA147">
        <v>2.1431</v>
      </c>
      <c r="AB147" t="s">
        <v>762</v>
      </c>
      <c r="AC147">
        <v>1.1850000000000001</v>
      </c>
      <c r="AD147">
        <v>14.099399999999999</v>
      </c>
      <c r="AE147">
        <v>187.0829</v>
      </c>
      <c r="AF147">
        <v>4.5</v>
      </c>
      <c r="AG147">
        <v>97</v>
      </c>
      <c r="AH147">
        <v>7</v>
      </c>
      <c r="AI147">
        <v>22</v>
      </c>
      <c r="AJ147" t="s">
        <v>396</v>
      </c>
      <c r="AL147" t="e">
        <f t="shared" ref="AL147:AL210" si="145">IF(AND(#REF!&lt;&gt;#REF!,#REF!&lt;&gt;#REF!),"Bold","")</f>
        <v>#REF!</v>
      </c>
    </row>
    <row r="148" spans="1:38">
      <c r="A148" t="s">
        <v>909</v>
      </c>
      <c r="B148" s="1">
        <v>0.67361111111111116</v>
      </c>
      <c r="C148" t="s">
        <v>156</v>
      </c>
      <c r="D148" t="s">
        <v>719</v>
      </c>
      <c r="E148" t="s">
        <v>277</v>
      </c>
      <c r="F148">
        <v>3493</v>
      </c>
      <c r="G148" t="s">
        <v>231</v>
      </c>
      <c r="H148" t="s">
        <v>232</v>
      </c>
      <c r="I148" t="s">
        <v>5</v>
      </c>
      <c r="J148" t="s">
        <v>278</v>
      </c>
      <c r="K148" t="s">
        <v>900</v>
      </c>
      <c r="L148">
        <v>6</v>
      </c>
      <c r="M148">
        <v>38.568199999999997</v>
      </c>
      <c r="N148">
        <v>53.277799999999999</v>
      </c>
      <c r="O148">
        <v>10.378</v>
      </c>
      <c r="P148">
        <v>6.1001000000000003</v>
      </c>
      <c r="Q148">
        <v>4.7994000000000003</v>
      </c>
      <c r="R148">
        <v>3.0293999999999999</v>
      </c>
      <c r="S148">
        <v>3.4681999999999999</v>
      </c>
      <c r="T148">
        <v>2.5905999999999998</v>
      </c>
      <c r="U148">
        <v>0.5373</v>
      </c>
      <c r="V148">
        <v>1.2627999999999999</v>
      </c>
      <c r="W148">
        <v>17.560700000000001</v>
      </c>
      <c r="X148" t="s">
        <v>328</v>
      </c>
      <c r="Y148">
        <v>1.8234999999999999</v>
      </c>
      <c r="Z148" t="s">
        <v>910</v>
      </c>
      <c r="AA148">
        <v>1.5862000000000001</v>
      </c>
      <c r="AB148" t="s">
        <v>318</v>
      </c>
      <c r="AC148">
        <v>1.7430000000000001</v>
      </c>
      <c r="AD148">
        <v>14.094900000000001</v>
      </c>
      <c r="AE148">
        <v>160.8201</v>
      </c>
      <c r="AF148">
        <v>7</v>
      </c>
      <c r="AG148">
        <v>55</v>
      </c>
      <c r="AH148">
        <v>7</v>
      </c>
      <c r="AI148">
        <v>156</v>
      </c>
      <c r="AJ148" t="s">
        <v>396</v>
      </c>
      <c r="AL148" t="e">
        <f t="shared" ref="AL148:AL211" si="146">IF(AND(#REF!&lt;&gt;#REF!,#REF!&lt;&gt;#REF!),"Bold","")</f>
        <v>#REF!</v>
      </c>
    </row>
    <row r="149" spans="1:38">
      <c r="A149" t="s">
        <v>680</v>
      </c>
      <c r="B149" s="1">
        <v>0.61111111111111105</v>
      </c>
      <c r="C149" t="s">
        <v>162</v>
      </c>
      <c r="D149" t="s">
        <v>672</v>
      </c>
      <c r="E149" t="s">
        <v>335</v>
      </c>
      <c r="F149">
        <v>4094</v>
      </c>
      <c r="G149" t="s">
        <v>336</v>
      </c>
      <c r="H149" t="s">
        <v>337</v>
      </c>
      <c r="I149" t="s">
        <v>5</v>
      </c>
      <c r="J149" t="s">
        <v>338</v>
      </c>
      <c r="K149" t="s">
        <v>673</v>
      </c>
      <c r="L149">
        <v>6</v>
      </c>
      <c r="M149">
        <v>85.679699999999997</v>
      </c>
      <c r="N149">
        <v>41.302399999999999</v>
      </c>
      <c r="O149">
        <v>15.1547</v>
      </c>
      <c r="P149">
        <v>5.1924999999999999</v>
      </c>
      <c r="Q149">
        <v>3.5127000000000002</v>
      </c>
      <c r="R149">
        <v>4.3076999999999996</v>
      </c>
      <c r="S149">
        <v>0</v>
      </c>
      <c r="T149">
        <v>0</v>
      </c>
      <c r="U149">
        <v>0</v>
      </c>
      <c r="V149">
        <v>0</v>
      </c>
      <c r="W149">
        <v>18.86</v>
      </c>
      <c r="X149" t="s">
        <v>341</v>
      </c>
      <c r="Y149">
        <v>3.7463000000000002</v>
      </c>
      <c r="Z149" t="s">
        <v>342</v>
      </c>
      <c r="AA149">
        <v>3.1758999999999999</v>
      </c>
      <c r="AB149" t="s">
        <v>384</v>
      </c>
      <c r="AC149">
        <v>1.0893999999999999</v>
      </c>
      <c r="AD149">
        <v>13.9999</v>
      </c>
      <c r="AE149">
        <v>203.19200000000001</v>
      </c>
      <c r="AF149">
        <v>2</v>
      </c>
      <c r="AG149">
        <v>102</v>
      </c>
      <c r="AH149">
        <v>7</v>
      </c>
      <c r="AI149">
        <v>147</v>
      </c>
      <c r="AJ149" t="s">
        <v>396</v>
      </c>
      <c r="AL149" t="e">
        <f t="shared" ref="AL149:AL212" si="147">IF(AND(#REF!&lt;&gt;#REF!,#REF!&lt;&gt;#REF!),"Bold","")</f>
        <v>#REF!</v>
      </c>
    </row>
    <row r="150" spans="1:38">
      <c r="A150" t="s">
        <v>876</v>
      </c>
      <c r="B150" s="1">
        <v>0.66666666666666663</v>
      </c>
      <c r="C150" t="s">
        <v>177</v>
      </c>
      <c r="D150" t="s">
        <v>587</v>
      </c>
      <c r="E150" t="s">
        <v>230</v>
      </c>
      <c r="F150">
        <v>3119</v>
      </c>
      <c r="G150" t="s">
        <v>336</v>
      </c>
      <c r="H150" t="s">
        <v>337</v>
      </c>
      <c r="I150" t="s">
        <v>5</v>
      </c>
      <c r="J150" t="s">
        <v>278</v>
      </c>
      <c r="K150" t="s">
        <v>854</v>
      </c>
      <c r="L150">
        <v>7</v>
      </c>
      <c r="M150">
        <v>55.195</v>
      </c>
      <c r="N150">
        <v>46.7376</v>
      </c>
      <c r="O150">
        <v>14.942600000000001</v>
      </c>
      <c r="P150">
        <v>12.021000000000001</v>
      </c>
      <c r="Q150">
        <v>5.3074000000000003</v>
      </c>
      <c r="R150">
        <v>5.8061999999999996</v>
      </c>
      <c r="S150">
        <v>2.0649999999999999</v>
      </c>
      <c r="T150">
        <v>1.6879</v>
      </c>
      <c r="U150">
        <v>1.7316</v>
      </c>
      <c r="V150">
        <v>0.83350000000000002</v>
      </c>
      <c r="W150">
        <v>17.258600000000001</v>
      </c>
      <c r="X150" t="s">
        <v>877</v>
      </c>
      <c r="Y150">
        <v>1.47</v>
      </c>
      <c r="Z150" t="s">
        <v>433</v>
      </c>
      <c r="AA150">
        <v>0.43630000000000002</v>
      </c>
      <c r="AB150" t="s">
        <v>750</v>
      </c>
      <c r="AC150">
        <v>1.675</v>
      </c>
      <c r="AD150">
        <v>13.9368</v>
      </c>
      <c r="AE150">
        <v>181.1044</v>
      </c>
      <c r="AF150">
        <v>16</v>
      </c>
      <c r="AG150">
        <v>94</v>
      </c>
      <c r="AH150">
        <v>7</v>
      </c>
      <c r="AI150">
        <v>217</v>
      </c>
      <c r="AJ150" t="s">
        <v>396</v>
      </c>
      <c r="AL150" t="e">
        <f t="shared" ref="AL150:AL213" si="148">IF(AND(#REF!&lt;&gt;#REF!,#REF!&lt;&gt;#REF!),"Bold","")</f>
        <v>#REF!</v>
      </c>
    </row>
    <row r="151" spans="1:38">
      <c r="A151" t="s">
        <v>901</v>
      </c>
      <c r="B151" s="1">
        <v>0.67361111111111116</v>
      </c>
      <c r="C151" t="s">
        <v>156</v>
      </c>
      <c r="D151" t="s">
        <v>719</v>
      </c>
      <c r="E151" t="s">
        <v>277</v>
      </c>
      <c r="F151">
        <v>3493</v>
      </c>
      <c r="G151" t="s">
        <v>231</v>
      </c>
      <c r="H151" t="s">
        <v>232</v>
      </c>
      <c r="I151" t="s">
        <v>5</v>
      </c>
      <c r="J151" t="s">
        <v>278</v>
      </c>
      <c r="K151" t="s">
        <v>900</v>
      </c>
      <c r="L151">
        <v>9</v>
      </c>
      <c r="M151">
        <v>61.185000000000002</v>
      </c>
      <c r="N151">
        <v>34.683999999999997</v>
      </c>
      <c r="O151">
        <v>13.820499999999999</v>
      </c>
      <c r="P151">
        <v>9.8346999999999998</v>
      </c>
      <c r="Q151">
        <v>5.9032</v>
      </c>
      <c r="R151">
        <v>4.7675999999999998</v>
      </c>
      <c r="S151">
        <v>3.3027000000000002</v>
      </c>
      <c r="T151">
        <v>1.8644000000000001</v>
      </c>
      <c r="U151">
        <v>0.97460000000000002</v>
      </c>
      <c r="V151">
        <v>1.9431</v>
      </c>
      <c r="W151">
        <v>17.835000000000001</v>
      </c>
      <c r="X151" t="s">
        <v>242</v>
      </c>
      <c r="Y151">
        <v>0.76160000000000005</v>
      </c>
      <c r="Z151" t="s">
        <v>902</v>
      </c>
      <c r="AA151">
        <v>0.52549999999999997</v>
      </c>
      <c r="AB151" t="s">
        <v>903</v>
      </c>
      <c r="AC151">
        <v>4.7283999999999997</v>
      </c>
      <c r="AD151">
        <v>13.8337</v>
      </c>
      <c r="AE151" s="23">
        <v>175.9639</v>
      </c>
      <c r="AF151">
        <v>2.75</v>
      </c>
      <c r="AG151">
        <v>53</v>
      </c>
      <c r="AH151">
        <v>7</v>
      </c>
      <c r="AI151">
        <v>29</v>
      </c>
      <c r="AJ151" t="s">
        <v>396</v>
      </c>
      <c r="AL151" t="e">
        <f t="shared" ref="AL151:AL214" si="149">IF(AND(#REF!&lt;&gt;#REF!,#REF!&lt;&gt;#REF!),"Bold","")</f>
        <v>#REF!</v>
      </c>
    </row>
    <row r="152" spans="1:38">
      <c r="A152" t="s">
        <v>904</v>
      </c>
      <c r="B152" s="1">
        <v>0.67361111111111116</v>
      </c>
      <c r="C152" t="s">
        <v>156</v>
      </c>
      <c r="D152" t="s">
        <v>719</v>
      </c>
      <c r="E152" t="s">
        <v>277</v>
      </c>
      <c r="F152">
        <v>3493</v>
      </c>
      <c r="G152" t="s">
        <v>231</v>
      </c>
      <c r="H152" t="s">
        <v>232</v>
      </c>
      <c r="I152" t="s">
        <v>5</v>
      </c>
      <c r="J152" t="s">
        <v>278</v>
      </c>
      <c r="K152" t="s">
        <v>900</v>
      </c>
      <c r="L152">
        <v>3</v>
      </c>
      <c r="M152">
        <v>42.110999999999997</v>
      </c>
      <c r="N152">
        <v>45.9328</v>
      </c>
      <c r="O152">
        <v>22.977900000000002</v>
      </c>
      <c r="P152">
        <v>8.4182000000000006</v>
      </c>
      <c r="Q152">
        <v>6.6571999999999996</v>
      </c>
      <c r="R152">
        <v>3.7090999999999998</v>
      </c>
      <c r="S152">
        <v>1.5966</v>
      </c>
      <c r="T152">
        <v>1.9515</v>
      </c>
      <c r="U152">
        <v>0.8367</v>
      </c>
      <c r="V152">
        <v>1.1532</v>
      </c>
      <c r="W152">
        <v>17.390699999999999</v>
      </c>
      <c r="X152" t="s">
        <v>550</v>
      </c>
      <c r="Y152">
        <v>2.0310000000000001</v>
      </c>
      <c r="Z152" t="s">
        <v>243</v>
      </c>
      <c r="AA152">
        <v>1.4903999999999999</v>
      </c>
      <c r="AB152" t="s">
        <v>723</v>
      </c>
      <c r="AC152">
        <v>2.0152999999999999</v>
      </c>
      <c r="AD152">
        <v>13.764200000000001</v>
      </c>
      <c r="AE152">
        <v>172.0359</v>
      </c>
      <c r="AF152">
        <v>5</v>
      </c>
      <c r="AG152">
        <v>53</v>
      </c>
      <c r="AH152">
        <v>7</v>
      </c>
      <c r="AI152">
        <v>173</v>
      </c>
      <c r="AJ152" t="s">
        <v>396</v>
      </c>
      <c r="AL152" t="e">
        <f t="shared" ref="AL152:AL215" si="150">IF(AND(#REF!&lt;&gt;#REF!,#REF!&lt;&gt;#REF!),"Bold","")</f>
        <v>#REF!</v>
      </c>
    </row>
    <row r="153" spans="1:38">
      <c r="A153" t="s">
        <v>1103</v>
      </c>
      <c r="B153" s="1">
        <v>0.76041666666666663</v>
      </c>
      <c r="C153" t="s">
        <v>214</v>
      </c>
      <c r="D153" t="s">
        <v>229</v>
      </c>
      <c r="E153" t="s">
        <v>277</v>
      </c>
      <c r="F153">
        <v>3105</v>
      </c>
      <c r="G153" t="s">
        <v>979</v>
      </c>
      <c r="H153" t="s">
        <v>980</v>
      </c>
      <c r="I153" t="s">
        <v>5</v>
      </c>
      <c r="J153" t="s">
        <v>278</v>
      </c>
      <c r="K153" t="s">
        <v>1087</v>
      </c>
      <c r="L153">
        <v>5</v>
      </c>
      <c r="M153">
        <v>57.576799999999999</v>
      </c>
      <c r="N153">
        <v>24.5367</v>
      </c>
      <c r="O153">
        <v>17.435099999999998</v>
      </c>
      <c r="P153">
        <v>5.9621000000000004</v>
      </c>
      <c r="Q153">
        <v>3.9007000000000001</v>
      </c>
      <c r="R153">
        <v>3.9704000000000002</v>
      </c>
      <c r="S153">
        <v>1.7014</v>
      </c>
      <c r="T153">
        <v>0.9859</v>
      </c>
      <c r="U153">
        <v>0.98809999999999998</v>
      </c>
      <c r="V153">
        <v>0.86560000000000004</v>
      </c>
      <c r="W153">
        <v>20.613600000000002</v>
      </c>
      <c r="X153" t="s">
        <v>1104</v>
      </c>
      <c r="Y153">
        <v>0.15740000000000001</v>
      </c>
      <c r="Z153" t="s">
        <v>1105</v>
      </c>
      <c r="AA153">
        <v>0</v>
      </c>
      <c r="AB153" t="s">
        <v>644</v>
      </c>
      <c r="AC153">
        <v>1.4162999999999999</v>
      </c>
      <c r="AD153">
        <v>13.7621</v>
      </c>
      <c r="AE153">
        <v>153.87209999999999</v>
      </c>
      <c r="AF153">
        <v>16</v>
      </c>
      <c r="AG153">
        <v>45</v>
      </c>
      <c r="AH153">
        <v>12</v>
      </c>
      <c r="AI153">
        <v>18</v>
      </c>
      <c r="AJ153" t="s">
        <v>5</v>
      </c>
      <c r="AL153" t="e">
        <f t="shared" ref="AL153:AL216" si="151">IF(AND(#REF!&lt;&gt;#REF!,#REF!&lt;&gt;#REF!),"Bold","")</f>
        <v>#REF!</v>
      </c>
    </row>
    <row r="154" spans="1:38">
      <c r="A154" t="s">
        <v>697</v>
      </c>
      <c r="B154" s="1">
        <v>0.61111111111111105</v>
      </c>
      <c r="C154" t="s">
        <v>162</v>
      </c>
      <c r="D154" t="s">
        <v>672</v>
      </c>
      <c r="E154" t="s">
        <v>335</v>
      </c>
      <c r="F154">
        <v>4094</v>
      </c>
      <c r="G154" t="s">
        <v>336</v>
      </c>
      <c r="H154" t="s">
        <v>337</v>
      </c>
      <c r="I154" t="s">
        <v>5</v>
      </c>
      <c r="J154" t="s">
        <v>338</v>
      </c>
      <c r="K154" t="s">
        <v>673</v>
      </c>
      <c r="L154">
        <v>8</v>
      </c>
      <c r="M154">
        <v>43.354999999999997</v>
      </c>
      <c r="N154">
        <v>33.880200000000002</v>
      </c>
      <c r="O154">
        <v>17.898</v>
      </c>
      <c r="P154">
        <v>11.6424</v>
      </c>
      <c r="Q154">
        <v>5.6317000000000004</v>
      </c>
      <c r="R154">
        <v>2.4142000000000001</v>
      </c>
      <c r="S154">
        <v>1.5329999999999999</v>
      </c>
      <c r="T154">
        <v>1.0791999999999999</v>
      </c>
      <c r="U154">
        <v>0.46339999999999998</v>
      </c>
      <c r="V154">
        <v>0.78300000000000003</v>
      </c>
      <c r="W154">
        <v>8.7449999999999992</v>
      </c>
      <c r="X154" t="s">
        <v>698</v>
      </c>
      <c r="Y154">
        <v>2.9731000000000001</v>
      </c>
      <c r="Z154" t="s">
        <v>582</v>
      </c>
      <c r="AA154">
        <v>0.4153</v>
      </c>
      <c r="AB154" t="s">
        <v>699</v>
      </c>
      <c r="AC154">
        <v>1.0206</v>
      </c>
      <c r="AD154">
        <v>13.7067</v>
      </c>
      <c r="AE154">
        <v>145.54079999999999</v>
      </c>
      <c r="AF154">
        <v>25</v>
      </c>
      <c r="AG154">
        <v>79</v>
      </c>
      <c r="AH154">
        <v>12</v>
      </c>
      <c r="AI154">
        <v>7</v>
      </c>
      <c r="AJ154" t="s">
        <v>5</v>
      </c>
      <c r="AL154" t="e">
        <f t="shared" ref="AL154:AL217" si="152">IF(AND(#REF!&lt;&gt;#REF!,#REF!&lt;&gt;#REF!),"Bold","")</f>
        <v>#REF!</v>
      </c>
    </row>
    <row r="155" spans="1:38">
      <c r="A155" t="s">
        <v>1039</v>
      </c>
      <c r="B155" s="1">
        <v>0.71875</v>
      </c>
      <c r="C155" t="s">
        <v>214</v>
      </c>
      <c r="D155" t="s">
        <v>1023</v>
      </c>
      <c r="E155" t="s">
        <v>335</v>
      </c>
      <c r="F155">
        <v>5531</v>
      </c>
      <c r="G155" t="s">
        <v>979</v>
      </c>
      <c r="H155" t="s">
        <v>980</v>
      </c>
      <c r="I155" t="s">
        <v>5</v>
      </c>
      <c r="J155" t="s">
        <v>278</v>
      </c>
      <c r="K155" t="s">
        <v>1024</v>
      </c>
      <c r="L155">
        <v>3</v>
      </c>
      <c r="M155">
        <v>61.179299999999998</v>
      </c>
      <c r="N155">
        <v>73.2864</v>
      </c>
      <c r="O155">
        <v>24.222999999999999</v>
      </c>
      <c r="P155">
        <v>6.9728000000000003</v>
      </c>
      <c r="Q155">
        <v>3.7694000000000001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14.8871</v>
      </c>
      <c r="X155" t="s">
        <v>1040</v>
      </c>
      <c r="Y155">
        <v>1.7742</v>
      </c>
      <c r="Z155" t="s">
        <v>1041</v>
      </c>
      <c r="AA155">
        <v>1.1162000000000001</v>
      </c>
      <c r="AB155" t="s">
        <v>1042</v>
      </c>
      <c r="AC155">
        <v>1.5951</v>
      </c>
      <c r="AD155">
        <v>13.6</v>
      </c>
      <c r="AE155">
        <v>215.2567</v>
      </c>
      <c r="AF155">
        <v>14</v>
      </c>
      <c r="AG155">
        <v>80</v>
      </c>
      <c r="AH155">
        <v>12</v>
      </c>
      <c r="AI155">
        <v>7</v>
      </c>
      <c r="AJ155" t="s">
        <v>5</v>
      </c>
      <c r="AL155" t="e">
        <f t="shared" ref="AL155:AL218" si="153">IF(AND(#REF!&lt;&gt;#REF!,#REF!&lt;&gt;#REF!),"Bold","")</f>
        <v>#REF!</v>
      </c>
    </row>
    <row r="156" spans="1:38">
      <c r="A156" t="s">
        <v>693</v>
      </c>
      <c r="B156" s="1">
        <v>0.61111111111111105</v>
      </c>
      <c r="C156" t="s">
        <v>162</v>
      </c>
      <c r="D156" t="s">
        <v>672</v>
      </c>
      <c r="E156" t="s">
        <v>335</v>
      </c>
      <c r="F156">
        <v>4094</v>
      </c>
      <c r="G156" t="s">
        <v>336</v>
      </c>
      <c r="H156" t="s">
        <v>337</v>
      </c>
      <c r="I156" t="s">
        <v>5</v>
      </c>
      <c r="J156" t="s">
        <v>338</v>
      </c>
      <c r="K156" t="s">
        <v>673</v>
      </c>
      <c r="L156">
        <v>9</v>
      </c>
      <c r="M156">
        <v>39.236800000000002</v>
      </c>
      <c r="N156">
        <v>36.014200000000002</v>
      </c>
      <c r="O156">
        <v>25.4297</v>
      </c>
      <c r="P156">
        <v>6.3723999999999998</v>
      </c>
      <c r="Q156">
        <v>5.6238999999999999</v>
      </c>
      <c r="R156">
        <v>2.7776000000000001</v>
      </c>
      <c r="S156">
        <v>2.6497000000000002</v>
      </c>
      <c r="T156">
        <v>1.246</v>
      </c>
      <c r="U156">
        <v>1.3271999999999999</v>
      </c>
      <c r="V156">
        <v>1.8142</v>
      </c>
      <c r="W156">
        <v>17.189299999999999</v>
      </c>
      <c r="X156" t="s">
        <v>694</v>
      </c>
      <c r="Y156">
        <v>1.6593</v>
      </c>
      <c r="Z156" t="s">
        <v>695</v>
      </c>
      <c r="AA156">
        <v>0.45760000000000001</v>
      </c>
      <c r="AB156" t="s">
        <v>696</v>
      </c>
      <c r="AC156">
        <v>0.42370000000000002</v>
      </c>
      <c r="AD156">
        <v>13.597</v>
      </c>
      <c r="AE156">
        <v>155.8186</v>
      </c>
      <c r="AF156">
        <v>14</v>
      </c>
      <c r="AG156">
        <v>88</v>
      </c>
      <c r="AH156">
        <v>12</v>
      </c>
      <c r="AI156">
        <v>8</v>
      </c>
      <c r="AJ156" t="s">
        <v>5</v>
      </c>
      <c r="AL156" t="e">
        <f t="shared" ref="AL156:AL219" si="154">IF(AND(#REF!&lt;&gt;#REF!,#REF!&lt;&gt;#REF!),"Bold","")</f>
        <v>#REF!</v>
      </c>
    </row>
    <row r="157" spans="1:38">
      <c r="A157" t="s">
        <v>784</v>
      </c>
      <c r="B157" s="1">
        <v>0.64236111111111105</v>
      </c>
      <c r="C157" t="s">
        <v>177</v>
      </c>
      <c r="D157" t="s">
        <v>705</v>
      </c>
      <c r="E157" t="s">
        <v>775</v>
      </c>
      <c r="F157">
        <v>7408</v>
      </c>
      <c r="G157" t="s">
        <v>336</v>
      </c>
      <c r="H157" t="s">
        <v>337</v>
      </c>
      <c r="I157" t="s">
        <v>233</v>
      </c>
      <c r="J157" t="s">
        <v>338</v>
      </c>
      <c r="K157" t="s">
        <v>776</v>
      </c>
      <c r="L157">
        <v>7</v>
      </c>
      <c r="M157">
        <v>45.3992</v>
      </c>
      <c r="N157">
        <v>34.375700000000002</v>
      </c>
      <c r="O157">
        <v>34.3142</v>
      </c>
      <c r="P157">
        <v>12.6286</v>
      </c>
      <c r="Q157">
        <v>5.8783000000000003</v>
      </c>
      <c r="R157">
        <v>5.6113</v>
      </c>
      <c r="S157">
        <v>1.8864000000000001</v>
      </c>
      <c r="T157">
        <v>1.5394000000000001</v>
      </c>
      <c r="U157">
        <v>1.2819</v>
      </c>
      <c r="V157">
        <v>1.2331000000000001</v>
      </c>
      <c r="W157">
        <v>13.4107</v>
      </c>
      <c r="X157" t="s">
        <v>611</v>
      </c>
      <c r="Y157">
        <v>1.3842000000000001</v>
      </c>
      <c r="Z157" t="s">
        <v>612</v>
      </c>
      <c r="AA157">
        <v>1.2178</v>
      </c>
      <c r="AB157" t="s">
        <v>785</v>
      </c>
      <c r="AC157">
        <v>1.7372000000000001</v>
      </c>
      <c r="AD157">
        <v>13.5899</v>
      </c>
      <c r="AE157">
        <v>175.4879</v>
      </c>
      <c r="AF157">
        <v>50</v>
      </c>
      <c r="AG157">
        <v>0</v>
      </c>
      <c r="AH157">
        <v>12</v>
      </c>
      <c r="AI157">
        <v>13</v>
      </c>
      <c r="AJ157" t="s">
        <v>5</v>
      </c>
      <c r="AL157" t="e">
        <f t="shared" ref="AL157:AL220" si="155">IF(AND(#REF!&lt;&gt;#REF!,#REF!&lt;&gt;#REF!),"Bold","")</f>
        <v>#REF!</v>
      </c>
    </row>
    <row r="158" spans="1:38">
      <c r="A158" t="s">
        <v>640</v>
      </c>
      <c r="B158" s="1">
        <v>0.60416666666666663</v>
      </c>
      <c r="C158" t="s">
        <v>156</v>
      </c>
      <c r="D158" t="s">
        <v>390</v>
      </c>
      <c r="E158" t="s">
        <v>230</v>
      </c>
      <c r="F158">
        <v>4787</v>
      </c>
      <c r="G158" t="s">
        <v>231</v>
      </c>
      <c r="H158" t="s">
        <v>232</v>
      </c>
      <c r="I158" t="s">
        <v>5</v>
      </c>
      <c r="J158" t="s">
        <v>278</v>
      </c>
      <c r="K158" t="s">
        <v>630</v>
      </c>
      <c r="L158">
        <v>9</v>
      </c>
      <c r="M158">
        <v>43.697299999999998</v>
      </c>
      <c r="N158">
        <v>79.743499999999997</v>
      </c>
      <c r="O158">
        <v>18.549499999999998</v>
      </c>
      <c r="P158">
        <v>12.2219</v>
      </c>
      <c r="Q158">
        <v>5.7869000000000002</v>
      </c>
      <c r="R158">
        <v>3.4077000000000002</v>
      </c>
      <c r="S158">
        <v>3.0133999999999999</v>
      </c>
      <c r="T158">
        <v>2.2921999999999998</v>
      </c>
      <c r="U158">
        <v>1.1577</v>
      </c>
      <c r="V158">
        <v>1.149</v>
      </c>
      <c r="W158">
        <v>20.074999999999999</v>
      </c>
      <c r="X158" t="s">
        <v>269</v>
      </c>
      <c r="Y158">
        <v>2.8643999999999998</v>
      </c>
      <c r="Z158" t="s">
        <v>641</v>
      </c>
      <c r="AA158">
        <v>1.0961000000000001</v>
      </c>
      <c r="AB158" t="s">
        <v>642</v>
      </c>
      <c r="AC158">
        <v>2.6804999999999999</v>
      </c>
      <c r="AD158">
        <v>13.4953</v>
      </c>
      <c r="AE158">
        <v>211.2303</v>
      </c>
      <c r="AF158">
        <v>14</v>
      </c>
      <c r="AG158">
        <v>66</v>
      </c>
      <c r="AH158">
        <v>12</v>
      </c>
      <c r="AI158">
        <v>15</v>
      </c>
      <c r="AJ158" t="s">
        <v>5</v>
      </c>
      <c r="AL158" t="e">
        <f t="shared" ref="AL158:AL221" si="156">IF(AND(#REF!&lt;&gt;#REF!,#REF!&lt;&gt;#REF!),"Bold","")</f>
        <v>#REF!</v>
      </c>
    </row>
    <row r="159" spans="1:38">
      <c r="A159" t="s">
        <v>301</v>
      </c>
      <c r="B159" s="1">
        <v>0.53819444444444442</v>
      </c>
      <c r="C159" t="s">
        <v>156</v>
      </c>
      <c r="D159" t="s">
        <v>229</v>
      </c>
      <c r="E159" t="s">
        <v>277</v>
      </c>
      <c r="F159">
        <v>3493</v>
      </c>
      <c r="G159" t="s">
        <v>231</v>
      </c>
      <c r="H159" t="s">
        <v>232</v>
      </c>
      <c r="I159" t="s">
        <v>5</v>
      </c>
      <c r="J159" t="s">
        <v>278</v>
      </c>
      <c r="K159" t="s">
        <v>279</v>
      </c>
      <c r="L159">
        <v>9</v>
      </c>
      <c r="M159">
        <v>38.664999999999999</v>
      </c>
      <c r="N159">
        <v>38.323700000000002</v>
      </c>
      <c r="O159">
        <v>19.718399999999999</v>
      </c>
      <c r="P159">
        <v>6.4473000000000003</v>
      </c>
      <c r="Q159">
        <v>4.8146000000000004</v>
      </c>
      <c r="R159">
        <v>3.6751</v>
      </c>
      <c r="S159">
        <v>2.7016</v>
      </c>
      <c r="T159">
        <v>1.5918000000000001</v>
      </c>
      <c r="U159">
        <v>1.0651999999999999</v>
      </c>
      <c r="V159">
        <v>1.7603</v>
      </c>
      <c r="W159">
        <v>17.5457</v>
      </c>
      <c r="X159" t="s">
        <v>272</v>
      </c>
      <c r="Y159">
        <v>1.3968</v>
      </c>
      <c r="Z159" t="s">
        <v>302</v>
      </c>
      <c r="AA159">
        <v>0.60550000000000004</v>
      </c>
      <c r="AB159" t="s">
        <v>303</v>
      </c>
      <c r="AC159">
        <v>0.88970000000000005</v>
      </c>
      <c r="AD159">
        <v>13.4222</v>
      </c>
      <c r="AE159">
        <v>152.62299999999999</v>
      </c>
      <c r="AF159">
        <v>33</v>
      </c>
      <c r="AG159">
        <v>54</v>
      </c>
      <c r="AH159">
        <v>12</v>
      </c>
      <c r="AI159">
        <v>12</v>
      </c>
      <c r="AJ159" t="s">
        <v>5</v>
      </c>
      <c r="AL159" t="e">
        <f t="shared" ref="AL159:AL222" si="157">IF(AND(#REF!&lt;&gt;#REF!,#REF!&lt;&gt;#REF!),"Bold","")</f>
        <v>#REF!</v>
      </c>
    </row>
    <row r="160" spans="1:38">
      <c r="A160" t="s">
        <v>522</v>
      </c>
      <c r="B160" s="1">
        <v>0.57291666666666663</v>
      </c>
      <c r="C160" t="s">
        <v>177</v>
      </c>
      <c r="D160" t="s">
        <v>503</v>
      </c>
      <c r="E160" t="s">
        <v>335</v>
      </c>
      <c r="F160">
        <v>4809</v>
      </c>
      <c r="G160" t="s">
        <v>336</v>
      </c>
      <c r="H160" t="s">
        <v>337</v>
      </c>
      <c r="I160" t="s">
        <v>5</v>
      </c>
      <c r="J160" t="s">
        <v>338</v>
      </c>
      <c r="K160" t="s">
        <v>504</v>
      </c>
      <c r="L160">
        <v>8</v>
      </c>
      <c r="M160">
        <v>49.070399999999999</v>
      </c>
      <c r="N160">
        <v>35.574599999999997</v>
      </c>
      <c r="O160">
        <v>18.919</v>
      </c>
      <c r="P160">
        <v>9.1097999999999999</v>
      </c>
      <c r="Q160">
        <v>4.8303000000000003</v>
      </c>
      <c r="R160">
        <v>4.5551000000000004</v>
      </c>
      <c r="S160">
        <v>4.4253999999999998</v>
      </c>
      <c r="T160">
        <v>1.8246</v>
      </c>
      <c r="U160">
        <v>1.3680000000000001</v>
      </c>
      <c r="V160">
        <v>0.88060000000000005</v>
      </c>
      <c r="W160">
        <v>18.8157</v>
      </c>
      <c r="X160" t="s">
        <v>523</v>
      </c>
      <c r="Y160">
        <v>1.5720000000000001</v>
      </c>
      <c r="Z160" t="s">
        <v>524</v>
      </c>
      <c r="AA160">
        <v>0.27689999999999998</v>
      </c>
      <c r="AB160" t="s">
        <v>525</v>
      </c>
      <c r="AC160">
        <v>2.5604</v>
      </c>
      <c r="AD160">
        <v>13.399900000000001</v>
      </c>
      <c r="AE160">
        <v>167.18270000000001</v>
      </c>
      <c r="AF160">
        <v>20</v>
      </c>
      <c r="AG160">
        <v>101</v>
      </c>
      <c r="AH160">
        <v>12</v>
      </c>
      <c r="AI160">
        <v>10</v>
      </c>
      <c r="AJ160" t="s">
        <v>5</v>
      </c>
      <c r="AL160" t="e">
        <f t="shared" ref="AL160:AL223" si="158">IF(AND(#REF!&lt;&gt;#REF!,#REF!&lt;&gt;#REF!),"Bold","")</f>
        <v>#REF!</v>
      </c>
    </row>
    <row r="161" spans="1:38">
      <c r="A161" t="s">
        <v>1111</v>
      </c>
      <c r="B161" s="1">
        <v>0.76041666666666663</v>
      </c>
      <c r="C161" t="s">
        <v>214</v>
      </c>
      <c r="D161" t="s">
        <v>229</v>
      </c>
      <c r="E161" t="s">
        <v>277</v>
      </c>
      <c r="F161">
        <v>3105</v>
      </c>
      <c r="G161" t="s">
        <v>979</v>
      </c>
      <c r="H161" t="s">
        <v>980</v>
      </c>
      <c r="I161" t="s">
        <v>5</v>
      </c>
      <c r="J161" t="s">
        <v>278</v>
      </c>
      <c r="K161" t="s">
        <v>1087</v>
      </c>
      <c r="L161">
        <v>5</v>
      </c>
      <c r="M161">
        <v>31.425699999999999</v>
      </c>
      <c r="N161">
        <v>22.1877</v>
      </c>
      <c r="O161">
        <v>11.2317</v>
      </c>
      <c r="P161">
        <v>4.2583000000000002</v>
      </c>
      <c r="Q161">
        <v>3.1493000000000002</v>
      </c>
      <c r="R161">
        <v>1.732</v>
      </c>
      <c r="S161">
        <v>1.9649000000000001</v>
      </c>
      <c r="T161">
        <v>1.4974000000000001</v>
      </c>
      <c r="U161">
        <v>0.92330000000000001</v>
      </c>
      <c r="V161">
        <v>0.52580000000000005</v>
      </c>
      <c r="W161">
        <v>11.4436</v>
      </c>
      <c r="X161" t="s">
        <v>1021</v>
      </c>
      <c r="Y161">
        <v>1.1541999999999999</v>
      </c>
      <c r="Z161" t="s">
        <v>1112</v>
      </c>
      <c r="AA161">
        <v>0.57940000000000003</v>
      </c>
      <c r="AB161" t="s">
        <v>333</v>
      </c>
      <c r="AC161">
        <v>1.452</v>
      </c>
      <c r="AD161">
        <v>13.3795</v>
      </c>
      <c r="AE161">
        <v>106.9049</v>
      </c>
      <c r="AF161">
        <v>33</v>
      </c>
      <c r="AG161">
        <v>45</v>
      </c>
      <c r="AH161">
        <v>12</v>
      </c>
      <c r="AI161">
        <v>18</v>
      </c>
      <c r="AJ161" t="s">
        <v>5</v>
      </c>
      <c r="AL161" t="e">
        <f t="shared" ref="AL161:AL224" si="159">IF(AND(#REF!&lt;&gt;#REF!,#REF!&lt;&gt;#REF!),"Bold","")</f>
        <v>#REF!</v>
      </c>
    </row>
    <row r="162" spans="1:38">
      <c r="A162" t="s">
        <v>377</v>
      </c>
      <c r="B162" s="1">
        <v>0.54513888888888895</v>
      </c>
      <c r="C162" t="s">
        <v>162</v>
      </c>
      <c r="D162" t="s">
        <v>334</v>
      </c>
      <c r="E162" t="s">
        <v>335</v>
      </c>
      <c r="F162">
        <v>3769</v>
      </c>
      <c r="G162" t="s">
        <v>336</v>
      </c>
      <c r="H162" t="s">
        <v>337</v>
      </c>
      <c r="I162" t="s">
        <v>233</v>
      </c>
      <c r="J162" t="s">
        <v>338</v>
      </c>
      <c r="K162" t="s">
        <v>339</v>
      </c>
      <c r="L162">
        <v>6</v>
      </c>
      <c r="M162">
        <v>33.505600000000001</v>
      </c>
      <c r="N162">
        <v>30.271100000000001</v>
      </c>
      <c r="O162">
        <v>15.3186</v>
      </c>
      <c r="P162">
        <v>7.4249999999999998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18.992899999999999</v>
      </c>
      <c r="X162" t="s">
        <v>378</v>
      </c>
      <c r="Y162">
        <v>2.0139</v>
      </c>
      <c r="Z162" t="s">
        <v>379</v>
      </c>
      <c r="AA162">
        <v>0.42349999999999999</v>
      </c>
      <c r="AB162" t="s">
        <v>380</v>
      </c>
      <c r="AC162">
        <v>1.8423</v>
      </c>
      <c r="AD162">
        <v>13.3</v>
      </c>
      <c r="AE162">
        <v>135.2671</v>
      </c>
      <c r="AF162">
        <v>20</v>
      </c>
      <c r="AG162">
        <v>0</v>
      </c>
      <c r="AH162">
        <v>12</v>
      </c>
      <c r="AI162">
        <v>21</v>
      </c>
      <c r="AJ162" t="s">
        <v>5</v>
      </c>
      <c r="AL162" t="e">
        <f t="shared" ref="AL162:AL225" si="160">IF(AND(#REF!&lt;&gt;#REF!,#REF!&lt;&gt;#REF!),"Bold","")</f>
        <v>#REF!</v>
      </c>
    </row>
    <row r="163" spans="1:38">
      <c r="A163" t="s">
        <v>882</v>
      </c>
      <c r="B163" s="1">
        <v>0.66666666666666663</v>
      </c>
      <c r="C163" t="s">
        <v>177</v>
      </c>
      <c r="D163" t="s">
        <v>587</v>
      </c>
      <c r="E163" t="s">
        <v>230</v>
      </c>
      <c r="F163">
        <v>3119</v>
      </c>
      <c r="G163" t="s">
        <v>336</v>
      </c>
      <c r="H163" t="s">
        <v>337</v>
      </c>
      <c r="I163" t="s">
        <v>5</v>
      </c>
      <c r="J163" t="s">
        <v>278</v>
      </c>
      <c r="K163" t="s">
        <v>854</v>
      </c>
      <c r="L163">
        <v>8</v>
      </c>
      <c r="M163">
        <v>54.0625</v>
      </c>
      <c r="N163">
        <v>39.147100000000002</v>
      </c>
      <c r="O163">
        <v>21.032499999999999</v>
      </c>
      <c r="P163">
        <v>7.0289999999999999</v>
      </c>
      <c r="Q163">
        <v>5.1014999999999997</v>
      </c>
      <c r="R163">
        <v>4.3175999999999997</v>
      </c>
      <c r="S163">
        <v>3.9304999999999999</v>
      </c>
      <c r="T163">
        <v>1.2861</v>
      </c>
      <c r="U163">
        <v>0.97130000000000005</v>
      </c>
      <c r="V163">
        <v>0.9748</v>
      </c>
      <c r="W163">
        <v>8.0233000000000008</v>
      </c>
      <c r="X163" t="s">
        <v>619</v>
      </c>
      <c r="Y163">
        <v>2.4270999999999998</v>
      </c>
      <c r="Z163" t="s">
        <v>447</v>
      </c>
      <c r="AA163">
        <v>4.4477000000000002</v>
      </c>
      <c r="AB163" t="s">
        <v>883</v>
      </c>
      <c r="AC163">
        <v>1.6087</v>
      </c>
      <c r="AD163">
        <v>13.2804</v>
      </c>
      <c r="AE163">
        <v>167.64019999999999</v>
      </c>
      <c r="AF163">
        <v>16</v>
      </c>
      <c r="AG163">
        <v>100</v>
      </c>
      <c r="AH163">
        <v>12</v>
      </c>
      <c r="AI163">
        <v>10</v>
      </c>
      <c r="AJ163" t="s">
        <v>5</v>
      </c>
      <c r="AL163" t="e">
        <f t="shared" ref="AL163:AL226" si="161">IF(AND(#REF!&lt;&gt;#REF!,#REF!&lt;&gt;#REF!),"Bold","")</f>
        <v>#REF!</v>
      </c>
    </row>
    <row r="164" spans="1:38">
      <c r="A164" t="s">
        <v>460</v>
      </c>
      <c r="B164" s="1">
        <v>0.55902777777777779</v>
      </c>
      <c r="C164" t="s">
        <v>156</v>
      </c>
      <c r="D164" t="s">
        <v>448</v>
      </c>
      <c r="E164" t="s">
        <v>335</v>
      </c>
      <c r="F164">
        <v>6728</v>
      </c>
      <c r="G164" t="s">
        <v>231</v>
      </c>
      <c r="H164" t="s">
        <v>232</v>
      </c>
      <c r="I164" t="s">
        <v>5</v>
      </c>
      <c r="J164" t="s">
        <v>278</v>
      </c>
      <c r="K164" t="s">
        <v>449</v>
      </c>
      <c r="L164">
        <v>4</v>
      </c>
      <c r="M164">
        <v>66.459999999999994</v>
      </c>
      <c r="N164">
        <v>66.635999999999996</v>
      </c>
      <c r="O164">
        <v>21.955100000000002</v>
      </c>
      <c r="P164">
        <v>10.4064</v>
      </c>
      <c r="Q164">
        <v>7.7556000000000003</v>
      </c>
      <c r="R164">
        <v>3.9859</v>
      </c>
      <c r="S164">
        <v>3.5146999999999999</v>
      </c>
      <c r="T164">
        <v>1.6365000000000001</v>
      </c>
      <c r="U164">
        <v>1.1865000000000001</v>
      </c>
      <c r="V164">
        <v>1.383</v>
      </c>
      <c r="W164">
        <v>12.1557</v>
      </c>
      <c r="X164" t="s">
        <v>242</v>
      </c>
      <c r="Y164">
        <v>1.8156000000000001</v>
      </c>
      <c r="Z164" t="s">
        <v>262</v>
      </c>
      <c r="AA164">
        <v>1.9403999999999999</v>
      </c>
      <c r="AB164" t="s">
        <v>461</v>
      </c>
      <c r="AC164">
        <v>2.4495</v>
      </c>
      <c r="AD164">
        <v>13.185700000000001</v>
      </c>
      <c r="AE164">
        <v>216.4667</v>
      </c>
      <c r="AF164">
        <v>8</v>
      </c>
      <c r="AG164">
        <v>77</v>
      </c>
      <c r="AH164">
        <v>12</v>
      </c>
      <c r="AI164">
        <v>18</v>
      </c>
      <c r="AJ164" t="s">
        <v>5</v>
      </c>
      <c r="AL164" t="e">
        <f t="shared" ref="AL164:AL227" si="162">IF(AND(#REF!&lt;&gt;#REF!,#REF!&lt;&gt;#REF!),"Bold","")</f>
        <v>#REF!</v>
      </c>
    </row>
    <row r="165" spans="1:38">
      <c r="A165" t="s">
        <v>1084</v>
      </c>
      <c r="B165" s="1">
        <v>0.73958333333333337</v>
      </c>
      <c r="C165" t="s">
        <v>214</v>
      </c>
      <c r="D165" t="s">
        <v>229</v>
      </c>
      <c r="E165" t="s">
        <v>277</v>
      </c>
      <c r="F165">
        <v>3105</v>
      </c>
      <c r="G165" t="s">
        <v>979</v>
      </c>
      <c r="H165" t="s">
        <v>980</v>
      </c>
      <c r="I165" t="s">
        <v>5</v>
      </c>
      <c r="J165" t="s">
        <v>278</v>
      </c>
      <c r="K165" t="s">
        <v>1061</v>
      </c>
      <c r="L165">
        <v>5</v>
      </c>
      <c r="M165">
        <v>27.7636</v>
      </c>
      <c r="N165">
        <v>18.7209</v>
      </c>
      <c r="O165">
        <v>12.1586</v>
      </c>
      <c r="P165">
        <v>5.9825999999999997</v>
      </c>
      <c r="Q165">
        <v>2.2909999999999999</v>
      </c>
      <c r="R165">
        <v>2.7056</v>
      </c>
      <c r="S165">
        <v>2.1947999999999999</v>
      </c>
      <c r="T165">
        <v>1.0236000000000001</v>
      </c>
      <c r="U165">
        <v>0.63260000000000005</v>
      </c>
      <c r="V165">
        <v>0.75309999999999999</v>
      </c>
      <c r="W165">
        <v>15.392899999999999</v>
      </c>
      <c r="X165" t="s">
        <v>1085</v>
      </c>
      <c r="Y165">
        <v>0.111</v>
      </c>
      <c r="Z165" t="s">
        <v>1086</v>
      </c>
      <c r="AA165">
        <v>1.0955999999999999</v>
      </c>
      <c r="AB165" t="s">
        <v>1065</v>
      </c>
      <c r="AC165">
        <v>1.4728000000000001</v>
      </c>
      <c r="AD165">
        <v>13.1584</v>
      </c>
      <c r="AE165">
        <v>105.4571</v>
      </c>
      <c r="AF165">
        <v>33</v>
      </c>
      <c r="AG165">
        <v>45</v>
      </c>
      <c r="AH165">
        <v>10</v>
      </c>
      <c r="AI165">
        <v>31</v>
      </c>
      <c r="AJ165" t="s">
        <v>751</v>
      </c>
      <c r="AL165" t="e">
        <f t="shared" ref="AL165:AL228" si="163">IF(AND(#REF!&lt;&gt;#REF!,#REF!&lt;&gt;#REF!),"Bold","")</f>
        <v>#REF!</v>
      </c>
    </row>
    <row r="166" spans="1:38">
      <c r="A166" t="s">
        <v>798</v>
      </c>
      <c r="B166" s="1">
        <v>0.64930555555555558</v>
      </c>
      <c r="C166" t="s">
        <v>156</v>
      </c>
      <c r="D166" t="s">
        <v>719</v>
      </c>
      <c r="E166" t="s">
        <v>277</v>
      </c>
      <c r="F166">
        <v>3493</v>
      </c>
      <c r="G166" t="s">
        <v>231</v>
      </c>
      <c r="H166" t="s">
        <v>232</v>
      </c>
      <c r="I166" t="s">
        <v>5</v>
      </c>
      <c r="J166" t="s">
        <v>278</v>
      </c>
      <c r="K166" t="s">
        <v>788</v>
      </c>
      <c r="L166">
        <v>9</v>
      </c>
      <c r="M166">
        <v>49.055</v>
      </c>
      <c r="N166">
        <v>35.943800000000003</v>
      </c>
      <c r="O166">
        <v>14.800700000000001</v>
      </c>
      <c r="P166">
        <v>6.6444999999999999</v>
      </c>
      <c r="Q166">
        <v>4.5296000000000003</v>
      </c>
      <c r="R166">
        <v>3.4748000000000001</v>
      </c>
      <c r="S166">
        <v>1.7255</v>
      </c>
      <c r="T166">
        <v>1.0886</v>
      </c>
      <c r="U166">
        <v>0.76</v>
      </c>
      <c r="V166">
        <v>1.6244000000000001</v>
      </c>
      <c r="W166">
        <v>16.0029</v>
      </c>
      <c r="X166" t="s">
        <v>799</v>
      </c>
      <c r="Y166">
        <v>2.8199999999999999E-2</v>
      </c>
      <c r="Z166" t="s">
        <v>703</v>
      </c>
      <c r="AA166">
        <v>0</v>
      </c>
      <c r="AB166" t="s">
        <v>800</v>
      </c>
      <c r="AC166">
        <v>1.6830000000000001</v>
      </c>
      <c r="AD166">
        <v>12.991099999999999</v>
      </c>
      <c r="AE166">
        <v>150.352</v>
      </c>
      <c r="AF166">
        <v>20</v>
      </c>
      <c r="AG166">
        <v>48</v>
      </c>
      <c r="AH166">
        <v>10</v>
      </c>
      <c r="AI166">
        <v>22</v>
      </c>
      <c r="AJ166" t="s">
        <v>751</v>
      </c>
      <c r="AL166" t="e">
        <f t="shared" ref="AL166:AL229" si="164">IF(AND(#REF!&lt;&gt;#REF!,#REF!&lt;&gt;#REF!),"Bold","")</f>
        <v>#REF!</v>
      </c>
    </row>
    <row r="167" spans="1:38">
      <c r="A167" t="s">
        <v>411</v>
      </c>
      <c r="B167" s="1">
        <v>0.54861111111111105</v>
      </c>
      <c r="C167" t="s">
        <v>177</v>
      </c>
      <c r="D167" t="s">
        <v>390</v>
      </c>
      <c r="E167" t="s">
        <v>230</v>
      </c>
      <c r="F167">
        <v>3119</v>
      </c>
      <c r="G167" t="s">
        <v>336</v>
      </c>
      <c r="H167" t="s">
        <v>337</v>
      </c>
      <c r="I167" t="s">
        <v>5</v>
      </c>
      <c r="J167" t="s">
        <v>278</v>
      </c>
      <c r="K167" t="s">
        <v>391</v>
      </c>
      <c r="L167">
        <v>7</v>
      </c>
      <c r="M167">
        <v>57.040599999999998</v>
      </c>
      <c r="N167">
        <v>32.250999999999998</v>
      </c>
      <c r="O167">
        <v>22.644600000000001</v>
      </c>
      <c r="P167">
        <v>7.3482000000000003</v>
      </c>
      <c r="Q167">
        <v>4.2363999999999997</v>
      </c>
      <c r="R167">
        <v>3.9283000000000001</v>
      </c>
      <c r="S167">
        <v>2.2570999999999999</v>
      </c>
      <c r="T167">
        <v>0.97689999999999999</v>
      </c>
      <c r="U167">
        <v>0.84709999999999996</v>
      </c>
      <c r="V167">
        <v>1.2728999999999999</v>
      </c>
      <c r="W167">
        <v>17.404299999999999</v>
      </c>
      <c r="X167" t="s">
        <v>412</v>
      </c>
      <c r="Y167">
        <v>0.40639999999999998</v>
      </c>
      <c r="Z167" t="s">
        <v>413</v>
      </c>
      <c r="AA167">
        <v>1.6787000000000001</v>
      </c>
      <c r="AB167" t="s">
        <v>414</v>
      </c>
      <c r="AC167">
        <v>2.1469</v>
      </c>
      <c r="AD167">
        <v>12.9687</v>
      </c>
      <c r="AE167">
        <v>167.40819999999999</v>
      </c>
      <c r="AF167">
        <v>10</v>
      </c>
      <c r="AG167">
        <v>91</v>
      </c>
      <c r="AH167">
        <v>10</v>
      </c>
      <c r="AI167">
        <v>188</v>
      </c>
      <c r="AJ167" t="s">
        <v>751</v>
      </c>
      <c r="AL167" t="e">
        <f t="shared" ref="AL167:AL230" si="165">IF(AND(#REF!&lt;&gt;#REF!,#REF!&lt;&gt;#REF!),"Bold","")</f>
        <v>#REF!</v>
      </c>
    </row>
    <row r="168" spans="1:38">
      <c r="A168" t="s">
        <v>542</v>
      </c>
      <c r="B168" s="1">
        <v>0.58333333333333337</v>
      </c>
      <c r="C168" t="s">
        <v>156</v>
      </c>
      <c r="D168" t="s">
        <v>533</v>
      </c>
      <c r="E168" t="s">
        <v>335</v>
      </c>
      <c r="F168">
        <v>6728</v>
      </c>
      <c r="G168" t="s">
        <v>231</v>
      </c>
      <c r="H168" t="s">
        <v>232</v>
      </c>
      <c r="I168" t="s">
        <v>5</v>
      </c>
      <c r="J168" t="s">
        <v>278</v>
      </c>
      <c r="K168" t="s">
        <v>534</v>
      </c>
      <c r="L168">
        <v>4</v>
      </c>
      <c r="M168">
        <v>90.855000000000004</v>
      </c>
      <c r="N168">
        <v>46.2012</v>
      </c>
      <c r="O168">
        <v>22.6099</v>
      </c>
      <c r="P168">
        <v>12.7873</v>
      </c>
      <c r="Q168">
        <v>9.1464999999999996</v>
      </c>
      <c r="R168">
        <v>5.069</v>
      </c>
      <c r="S168">
        <v>3.0571999999999999</v>
      </c>
      <c r="T168">
        <v>3.2290999999999999</v>
      </c>
      <c r="U168">
        <v>3.3109000000000002</v>
      </c>
      <c r="V168">
        <v>1.7250000000000001</v>
      </c>
      <c r="W168">
        <v>21.016400000000001</v>
      </c>
      <c r="X168" t="s">
        <v>257</v>
      </c>
      <c r="Y168">
        <v>1.3871</v>
      </c>
      <c r="Z168" t="s">
        <v>296</v>
      </c>
      <c r="AA168">
        <v>1.4458</v>
      </c>
      <c r="AB168" t="s">
        <v>403</v>
      </c>
      <c r="AC168">
        <v>1.7652000000000001</v>
      </c>
      <c r="AD168">
        <v>12.946099999999999</v>
      </c>
      <c r="AE168">
        <v>236.55160000000001</v>
      </c>
      <c r="AF168">
        <v>4</v>
      </c>
      <c r="AG168">
        <v>76</v>
      </c>
      <c r="AH168">
        <v>10</v>
      </c>
      <c r="AI168">
        <v>37</v>
      </c>
      <c r="AJ168" t="s">
        <v>751</v>
      </c>
      <c r="AL168" t="e">
        <f t="shared" ref="AL168:AL231" si="166">IF(AND(#REF!&lt;&gt;#REF!,#REF!&lt;&gt;#REF!),"Bold","")</f>
        <v>#REF!</v>
      </c>
    </row>
    <row r="169" spans="1:38">
      <c r="A169" t="s">
        <v>1047</v>
      </c>
      <c r="B169" s="1">
        <v>0.71875</v>
      </c>
      <c r="C169" t="s">
        <v>214</v>
      </c>
      <c r="D169" t="s">
        <v>1023</v>
      </c>
      <c r="E169" t="s">
        <v>335</v>
      </c>
      <c r="F169">
        <v>5531</v>
      </c>
      <c r="G169" t="s">
        <v>979</v>
      </c>
      <c r="H169" t="s">
        <v>980</v>
      </c>
      <c r="I169" t="s">
        <v>5</v>
      </c>
      <c r="J169" t="s">
        <v>278</v>
      </c>
      <c r="K169" t="s">
        <v>1024</v>
      </c>
      <c r="L169">
        <v>3</v>
      </c>
      <c r="M169">
        <v>50.74</v>
      </c>
      <c r="N169">
        <v>57.366300000000003</v>
      </c>
      <c r="O169">
        <v>14.0815</v>
      </c>
      <c r="P169">
        <v>3.9335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20.051400000000001</v>
      </c>
      <c r="X169" t="s">
        <v>1001</v>
      </c>
      <c r="Y169">
        <v>1.2369000000000001</v>
      </c>
      <c r="Z169" t="s">
        <v>1048</v>
      </c>
      <c r="AA169">
        <v>1.0276000000000001</v>
      </c>
      <c r="AB169" t="s">
        <v>1049</v>
      </c>
      <c r="AC169">
        <v>3.7749999999999999</v>
      </c>
      <c r="AD169">
        <v>12.75</v>
      </c>
      <c r="AE169">
        <v>179.02860000000001</v>
      </c>
      <c r="AF169">
        <v>8</v>
      </c>
      <c r="AG169">
        <v>75</v>
      </c>
      <c r="AH169">
        <v>10</v>
      </c>
      <c r="AI169">
        <v>17</v>
      </c>
      <c r="AJ169" t="s">
        <v>751</v>
      </c>
      <c r="AL169" t="e">
        <f t="shared" ref="AL169:AL232" si="167">IF(AND(#REF!&lt;&gt;#REF!,#REF!&lt;&gt;#REF!),"Bold","")</f>
        <v>#REF!</v>
      </c>
    </row>
    <row r="170" spans="1:38">
      <c r="A170" t="s">
        <v>1179</v>
      </c>
      <c r="B170" s="1">
        <v>0.82291666666666663</v>
      </c>
      <c r="C170" t="s">
        <v>214</v>
      </c>
      <c r="D170" t="s">
        <v>1164</v>
      </c>
      <c r="E170" t="s">
        <v>230</v>
      </c>
      <c r="F170">
        <v>3752</v>
      </c>
      <c r="G170" t="s">
        <v>979</v>
      </c>
      <c r="H170" t="s">
        <v>980</v>
      </c>
      <c r="I170" t="s">
        <v>5</v>
      </c>
      <c r="J170" t="s">
        <v>234</v>
      </c>
      <c r="K170" t="s">
        <v>1165</v>
      </c>
      <c r="L170">
        <v>2</v>
      </c>
      <c r="M170">
        <v>57.04</v>
      </c>
      <c r="N170">
        <v>31.7834</v>
      </c>
      <c r="O170">
        <v>17.9041</v>
      </c>
      <c r="P170">
        <v>10.4339</v>
      </c>
      <c r="Q170">
        <v>3.9861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17.66</v>
      </c>
      <c r="X170" t="s">
        <v>1180</v>
      </c>
      <c r="Y170">
        <v>1.5097</v>
      </c>
      <c r="Z170" t="s">
        <v>1181</v>
      </c>
      <c r="AA170">
        <v>2.2921999999999998</v>
      </c>
      <c r="AB170" t="s">
        <v>259</v>
      </c>
      <c r="AC170">
        <v>0.41099999999999998</v>
      </c>
      <c r="AD170">
        <v>12.7</v>
      </c>
      <c r="AE170">
        <v>166.56129999999999</v>
      </c>
      <c r="AF170">
        <v>7</v>
      </c>
      <c r="AG170">
        <v>63</v>
      </c>
      <c r="AH170">
        <v>10</v>
      </c>
      <c r="AI170">
        <v>35</v>
      </c>
      <c r="AJ170" t="s">
        <v>751</v>
      </c>
      <c r="AL170" t="e">
        <f t="shared" ref="AL170:AL233" si="168">IF(AND(#REF!&lt;&gt;#REF!,#REF!&lt;&gt;#REF!),"Bold","")</f>
        <v>#REF!</v>
      </c>
    </row>
    <row r="171" spans="1:38">
      <c r="A171" t="s">
        <v>783</v>
      </c>
      <c r="B171" s="1">
        <v>0.64236111111111105</v>
      </c>
      <c r="C171" t="s">
        <v>177</v>
      </c>
      <c r="D171" t="s">
        <v>705</v>
      </c>
      <c r="E171" t="s">
        <v>775</v>
      </c>
      <c r="F171">
        <v>7408</v>
      </c>
      <c r="G171" t="s">
        <v>336</v>
      </c>
      <c r="H171" t="s">
        <v>337</v>
      </c>
      <c r="I171" t="s">
        <v>233</v>
      </c>
      <c r="J171" t="s">
        <v>338</v>
      </c>
      <c r="K171" t="s">
        <v>776</v>
      </c>
      <c r="L171">
        <v>6</v>
      </c>
      <c r="M171">
        <v>66.087400000000002</v>
      </c>
      <c r="N171">
        <v>44.4572</v>
      </c>
      <c r="O171">
        <v>26.1448</v>
      </c>
      <c r="P171">
        <v>10.5402</v>
      </c>
      <c r="Q171">
        <v>7.4001999999999999</v>
      </c>
      <c r="R171">
        <v>5.7763</v>
      </c>
      <c r="S171">
        <v>4.0129000000000001</v>
      </c>
      <c r="T171">
        <v>2.0794999999999999</v>
      </c>
      <c r="U171">
        <v>0.91590000000000005</v>
      </c>
      <c r="V171">
        <v>0.97660000000000002</v>
      </c>
      <c r="W171">
        <v>18.395</v>
      </c>
      <c r="X171" t="s">
        <v>607</v>
      </c>
      <c r="Y171">
        <v>3.1257999999999999</v>
      </c>
      <c r="Z171" t="s">
        <v>387</v>
      </c>
      <c r="AA171">
        <v>2.1661999999999999</v>
      </c>
      <c r="AB171" t="s">
        <v>487</v>
      </c>
      <c r="AC171">
        <v>1.9114</v>
      </c>
      <c r="AD171">
        <v>12.6334</v>
      </c>
      <c r="AE171">
        <v>206.62280000000001</v>
      </c>
      <c r="AF171">
        <v>6</v>
      </c>
      <c r="AG171">
        <v>131</v>
      </c>
      <c r="AH171">
        <v>10</v>
      </c>
      <c r="AI171">
        <v>215</v>
      </c>
      <c r="AJ171" t="s">
        <v>751</v>
      </c>
      <c r="AL171" t="e">
        <f t="shared" ref="AL171:AL234" si="169">IF(AND(#REF!&lt;&gt;#REF!,#REF!&lt;&gt;#REF!),"Bold","")</f>
        <v>#REF!</v>
      </c>
    </row>
    <row r="172" spans="1:38">
      <c r="A172" t="s">
        <v>1191</v>
      </c>
      <c r="B172" s="1">
        <v>0.84375</v>
      </c>
      <c r="C172" t="s">
        <v>214</v>
      </c>
      <c r="D172" t="s">
        <v>1164</v>
      </c>
      <c r="E172" t="s">
        <v>230</v>
      </c>
      <c r="F172">
        <v>3752</v>
      </c>
      <c r="G172" t="s">
        <v>979</v>
      </c>
      <c r="H172" t="s">
        <v>980</v>
      </c>
      <c r="I172" t="s">
        <v>233</v>
      </c>
      <c r="J172" t="s">
        <v>278</v>
      </c>
      <c r="K172" t="s">
        <v>1186</v>
      </c>
      <c r="L172">
        <v>3</v>
      </c>
      <c r="M172">
        <v>81.913200000000003</v>
      </c>
      <c r="N172">
        <v>39.331000000000003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19.925000000000001</v>
      </c>
      <c r="X172" t="s">
        <v>1192</v>
      </c>
      <c r="Y172">
        <v>1.0688</v>
      </c>
      <c r="Z172" t="s">
        <v>1193</v>
      </c>
      <c r="AA172">
        <v>1.4626999999999999</v>
      </c>
      <c r="AB172" t="s">
        <v>725</v>
      </c>
      <c r="AC172">
        <v>2.1084000000000001</v>
      </c>
      <c r="AD172">
        <v>12.6</v>
      </c>
      <c r="AE172">
        <v>210.90549999999999</v>
      </c>
      <c r="AF172">
        <v>12</v>
      </c>
      <c r="AG172">
        <v>0</v>
      </c>
      <c r="AH172">
        <v>10</v>
      </c>
      <c r="AI172">
        <v>28</v>
      </c>
      <c r="AJ172" t="s">
        <v>751</v>
      </c>
      <c r="AL172" t="e">
        <f t="shared" ref="AL172:AL235" si="170">IF(AND(#REF!&lt;&gt;#REF!,#REF!&lt;&gt;#REF!),"Bold","")</f>
        <v>#REF!</v>
      </c>
    </row>
    <row r="173" spans="1:38">
      <c r="A173" t="s">
        <v>1078</v>
      </c>
      <c r="B173" s="1">
        <v>0.73958333333333337</v>
      </c>
      <c r="C173" t="s">
        <v>214</v>
      </c>
      <c r="D173" t="s">
        <v>229</v>
      </c>
      <c r="E173" t="s">
        <v>277</v>
      </c>
      <c r="F173">
        <v>3105</v>
      </c>
      <c r="G173" t="s">
        <v>979</v>
      </c>
      <c r="H173" t="s">
        <v>980</v>
      </c>
      <c r="I173" t="s">
        <v>5</v>
      </c>
      <c r="J173" t="s">
        <v>278</v>
      </c>
      <c r="K173" t="s">
        <v>1061</v>
      </c>
      <c r="L173">
        <v>5</v>
      </c>
      <c r="M173">
        <v>34.210999999999999</v>
      </c>
      <c r="N173">
        <v>42.520400000000002</v>
      </c>
      <c r="O173">
        <v>17.452000000000002</v>
      </c>
      <c r="P173">
        <v>4.8658999999999999</v>
      </c>
      <c r="Q173">
        <v>3.8845000000000001</v>
      </c>
      <c r="R173">
        <v>1.7972999999999999</v>
      </c>
      <c r="S173">
        <v>2.5085999999999999</v>
      </c>
      <c r="T173">
        <v>0.69159999999999999</v>
      </c>
      <c r="U173">
        <v>0.64470000000000005</v>
      </c>
      <c r="V173">
        <v>0.94679999999999997</v>
      </c>
      <c r="W173">
        <v>16.108599999999999</v>
      </c>
      <c r="X173" t="s">
        <v>1021</v>
      </c>
      <c r="Y173">
        <v>2.4874000000000001</v>
      </c>
      <c r="Z173" t="s">
        <v>1079</v>
      </c>
      <c r="AA173">
        <v>6.3799999999999996E-2</v>
      </c>
      <c r="AB173" t="s">
        <v>804</v>
      </c>
      <c r="AC173">
        <v>0.44169999999999998</v>
      </c>
      <c r="AD173">
        <v>12.4649</v>
      </c>
      <c r="AE173">
        <v>141.08920000000001</v>
      </c>
      <c r="AF173">
        <v>12</v>
      </c>
      <c r="AG173">
        <v>45</v>
      </c>
      <c r="AH173">
        <v>10</v>
      </c>
      <c r="AI173">
        <v>25</v>
      </c>
      <c r="AJ173" t="s">
        <v>751</v>
      </c>
      <c r="AL173" t="e">
        <f t="shared" ref="AL173:AL236" si="171">IF(AND(#REF!&lt;&gt;#REF!,#REF!&lt;&gt;#REF!),"Bold","")</f>
        <v>#REF!</v>
      </c>
    </row>
    <row r="174" spans="1:38">
      <c r="A174" t="s">
        <v>530</v>
      </c>
      <c r="B174" s="1">
        <v>0.57291666666666663</v>
      </c>
      <c r="C174" t="s">
        <v>177</v>
      </c>
      <c r="D174" t="s">
        <v>503</v>
      </c>
      <c r="E174" t="s">
        <v>335</v>
      </c>
      <c r="F174">
        <v>4809</v>
      </c>
      <c r="G174" t="s">
        <v>336</v>
      </c>
      <c r="H174" t="s">
        <v>337</v>
      </c>
      <c r="I174" t="s">
        <v>5</v>
      </c>
      <c r="J174" t="s">
        <v>338</v>
      </c>
      <c r="K174" t="s">
        <v>504</v>
      </c>
      <c r="L174">
        <v>7</v>
      </c>
      <c r="M174">
        <v>62.363500000000002</v>
      </c>
      <c r="N174">
        <v>32.390900000000002</v>
      </c>
      <c r="O174">
        <v>15.793200000000001</v>
      </c>
      <c r="P174">
        <v>5.8091999999999997</v>
      </c>
      <c r="Q174">
        <v>4.9637000000000002</v>
      </c>
      <c r="R174">
        <v>5.2252000000000001</v>
      </c>
      <c r="S174">
        <v>1.7525999999999999</v>
      </c>
      <c r="T174">
        <v>1.1455</v>
      </c>
      <c r="U174">
        <v>1.0007999999999999</v>
      </c>
      <c r="V174">
        <v>1.2884</v>
      </c>
      <c r="W174">
        <v>0</v>
      </c>
      <c r="X174" t="s">
        <v>420</v>
      </c>
      <c r="Y174">
        <v>2.6318000000000001</v>
      </c>
      <c r="Z174" t="s">
        <v>531</v>
      </c>
      <c r="AA174">
        <v>2.4767000000000001</v>
      </c>
      <c r="AB174" t="s">
        <v>532</v>
      </c>
      <c r="AC174">
        <v>1.8219000000000001</v>
      </c>
      <c r="AD174">
        <v>12.414099999999999</v>
      </c>
      <c r="AE174">
        <v>151.07749999999999</v>
      </c>
      <c r="AF174">
        <v>6.5</v>
      </c>
      <c r="AG174">
        <v>101</v>
      </c>
      <c r="AH174">
        <v>10</v>
      </c>
      <c r="AI174">
        <v>12</v>
      </c>
      <c r="AJ174" t="s">
        <v>751</v>
      </c>
      <c r="AL174" t="e">
        <f t="shared" ref="AL174:AL237" si="172">IF(AND(#REF!&lt;&gt;#REF!,#REF!&lt;&gt;#REF!),"Bold","")</f>
        <v>#REF!</v>
      </c>
    </row>
    <row r="175" spans="1:38">
      <c r="A175" t="s">
        <v>1126</v>
      </c>
      <c r="B175" s="1">
        <v>0.78125</v>
      </c>
      <c r="C175" t="s">
        <v>214</v>
      </c>
      <c r="D175" t="s">
        <v>1113</v>
      </c>
      <c r="E175" t="s">
        <v>277</v>
      </c>
      <c r="F175">
        <v>3105</v>
      </c>
      <c r="G175" t="s">
        <v>979</v>
      </c>
      <c r="H175" t="s">
        <v>980</v>
      </c>
      <c r="I175" t="s">
        <v>5</v>
      </c>
      <c r="J175" t="s">
        <v>1114</v>
      </c>
      <c r="K175" t="s">
        <v>1115</v>
      </c>
      <c r="L175">
        <v>3</v>
      </c>
      <c r="M175">
        <v>60.990299999999998</v>
      </c>
      <c r="N175">
        <v>40.4176</v>
      </c>
      <c r="O175">
        <v>11.539400000000001</v>
      </c>
      <c r="P175">
        <v>7.6006999999999998</v>
      </c>
      <c r="Q175">
        <v>2.5638999999999998</v>
      </c>
      <c r="R175">
        <v>3.3157000000000001</v>
      </c>
      <c r="S175">
        <v>0</v>
      </c>
      <c r="T175">
        <v>0</v>
      </c>
      <c r="U175">
        <v>0</v>
      </c>
      <c r="V175">
        <v>0</v>
      </c>
      <c r="W175">
        <v>20.185700000000001</v>
      </c>
      <c r="X175" t="s">
        <v>1127</v>
      </c>
      <c r="Y175">
        <v>0.65849999999999997</v>
      </c>
      <c r="Z175" t="s">
        <v>1128</v>
      </c>
      <c r="AA175">
        <v>0.40970000000000001</v>
      </c>
      <c r="AB175" t="s">
        <v>1129</v>
      </c>
      <c r="AC175">
        <v>1.7782</v>
      </c>
      <c r="AD175">
        <v>12.4002</v>
      </c>
      <c r="AE175">
        <v>168.0548</v>
      </c>
      <c r="AF175">
        <v>4.5</v>
      </c>
      <c r="AG175">
        <v>52</v>
      </c>
      <c r="AH175">
        <v>6</v>
      </c>
      <c r="AI175">
        <v>199</v>
      </c>
      <c r="AJ175" t="s">
        <v>778</v>
      </c>
      <c r="AL175" t="e">
        <f t="shared" ref="AL175:AL238" si="173">IF(AND(#REF!&lt;&gt;#REF!,#REF!&lt;&gt;#REF!),"Bold","")</f>
        <v>#REF!</v>
      </c>
    </row>
    <row r="176" spans="1:38">
      <c r="A176" t="s">
        <v>415</v>
      </c>
      <c r="B176" s="1">
        <v>0.54861111111111105</v>
      </c>
      <c r="C176" t="s">
        <v>177</v>
      </c>
      <c r="D176" t="s">
        <v>390</v>
      </c>
      <c r="E176" t="s">
        <v>230</v>
      </c>
      <c r="F176">
        <v>3119</v>
      </c>
      <c r="G176" t="s">
        <v>336</v>
      </c>
      <c r="H176" t="s">
        <v>337</v>
      </c>
      <c r="I176" t="s">
        <v>5</v>
      </c>
      <c r="J176" t="s">
        <v>278</v>
      </c>
      <c r="K176" t="s">
        <v>391</v>
      </c>
      <c r="L176">
        <v>6</v>
      </c>
      <c r="M176">
        <v>38.400799999999997</v>
      </c>
      <c r="N176">
        <v>52.458199999999998</v>
      </c>
      <c r="O176">
        <v>18.353300000000001</v>
      </c>
      <c r="P176">
        <v>6.5917000000000003</v>
      </c>
      <c r="Q176">
        <v>4.4378000000000002</v>
      </c>
      <c r="R176">
        <v>4.8049999999999997</v>
      </c>
      <c r="S176">
        <v>1.2718</v>
      </c>
      <c r="T176">
        <v>0.94040000000000001</v>
      </c>
      <c r="U176">
        <v>0.85829999999999995</v>
      </c>
      <c r="V176">
        <v>0.69710000000000005</v>
      </c>
      <c r="W176">
        <v>11.3993</v>
      </c>
      <c r="X176" t="s">
        <v>416</v>
      </c>
      <c r="Y176">
        <v>4.2050000000000001</v>
      </c>
      <c r="Z176" t="s">
        <v>417</v>
      </c>
      <c r="AA176">
        <v>1.0927</v>
      </c>
      <c r="AB176" t="s">
        <v>418</v>
      </c>
      <c r="AC176">
        <v>1.1889000000000001</v>
      </c>
      <c r="AD176">
        <v>12.252700000000001</v>
      </c>
      <c r="AE176">
        <v>158.9529</v>
      </c>
      <c r="AF176">
        <v>14</v>
      </c>
      <c r="AG176">
        <v>79</v>
      </c>
      <c r="AH176">
        <v>6</v>
      </c>
      <c r="AI176">
        <v>199</v>
      </c>
      <c r="AJ176" t="s">
        <v>778</v>
      </c>
      <c r="AL176" t="e">
        <f t="shared" ref="AL176:AL239" si="174">IF(AND(#REF!&lt;&gt;#REF!,#REF!&lt;&gt;#REF!),"Bold","")</f>
        <v>#REF!</v>
      </c>
    </row>
    <row r="177" spans="1:38">
      <c r="A177" t="s">
        <v>734</v>
      </c>
      <c r="B177" s="1">
        <v>0.62847222222222221</v>
      </c>
      <c r="C177" t="s">
        <v>156</v>
      </c>
      <c r="D177" t="s">
        <v>719</v>
      </c>
      <c r="E177" t="s">
        <v>335</v>
      </c>
      <c r="F177">
        <v>6728</v>
      </c>
      <c r="G177" t="s">
        <v>231</v>
      </c>
      <c r="H177" t="s">
        <v>232</v>
      </c>
      <c r="I177" t="s">
        <v>5</v>
      </c>
      <c r="J177" t="s">
        <v>278</v>
      </c>
      <c r="K177" t="s">
        <v>720</v>
      </c>
      <c r="L177">
        <v>7</v>
      </c>
      <c r="M177">
        <v>69.42</v>
      </c>
      <c r="N177">
        <v>49.552</v>
      </c>
      <c r="O177">
        <v>47.2</v>
      </c>
      <c r="P177">
        <v>10.338900000000001</v>
      </c>
      <c r="Q177">
        <v>7.1134000000000004</v>
      </c>
      <c r="R177">
        <v>5.8090000000000002</v>
      </c>
      <c r="S177">
        <v>5.6258999999999997</v>
      </c>
      <c r="T177">
        <v>3.4293999999999998</v>
      </c>
      <c r="U177">
        <v>1.7378</v>
      </c>
      <c r="V177">
        <v>2.7139000000000002</v>
      </c>
      <c r="W177">
        <v>14.993600000000001</v>
      </c>
      <c r="X177" t="s">
        <v>646</v>
      </c>
      <c r="Y177">
        <v>2.9016000000000002</v>
      </c>
      <c r="Z177" t="s">
        <v>243</v>
      </c>
      <c r="AA177">
        <v>1.5840000000000001</v>
      </c>
      <c r="AB177" t="s">
        <v>282</v>
      </c>
      <c r="AC177">
        <v>1.6639999999999999</v>
      </c>
      <c r="AD177">
        <v>12.1083</v>
      </c>
      <c r="AE177">
        <v>236.1917</v>
      </c>
      <c r="AF177">
        <v>12</v>
      </c>
      <c r="AG177">
        <v>84</v>
      </c>
      <c r="AH177">
        <v>6</v>
      </c>
      <c r="AI177">
        <v>153</v>
      </c>
      <c r="AJ177" t="s">
        <v>778</v>
      </c>
      <c r="AL177" t="e">
        <f t="shared" ref="AL177:AL240" si="175">IF(AND(#REF!&lt;&gt;#REF!,#REF!&lt;&gt;#REF!),"Bold","")</f>
        <v>#REF!</v>
      </c>
    </row>
    <row r="178" spans="1:38">
      <c r="A178" t="s">
        <v>1172</v>
      </c>
      <c r="B178" s="1">
        <v>0.82291666666666663</v>
      </c>
      <c r="C178" t="s">
        <v>214</v>
      </c>
      <c r="D178" t="s">
        <v>1164</v>
      </c>
      <c r="E178" t="s">
        <v>230</v>
      </c>
      <c r="F178">
        <v>3752</v>
      </c>
      <c r="G178" t="s">
        <v>979</v>
      </c>
      <c r="H178" t="s">
        <v>980</v>
      </c>
      <c r="I178" t="s">
        <v>5</v>
      </c>
      <c r="J178" t="s">
        <v>234</v>
      </c>
      <c r="K178" t="s">
        <v>1165</v>
      </c>
      <c r="L178">
        <v>2</v>
      </c>
      <c r="M178">
        <v>83.14</v>
      </c>
      <c r="N178">
        <v>38.898899999999998</v>
      </c>
      <c r="O178">
        <v>18.951799999999999</v>
      </c>
      <c r="P178">
        <v>10.1326</v>
      </c>
      <c r="Q178">
        <v>5.2267000000000001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18.32</v>
      </c>
      <c r="X178" t="s">
        <v>1158</v>
      </c>
      <c r="Y178">
        <v>1.1888000000000001</v>
      </c>
      <c r="Z178" t="s">
        <v>262</v>
      </c>
      <c r="AA178">
        <v>1.5857000000000001</v>
      </c>
      <c r="AB178" t="s">
        <v>1173</v>
      </c>
      <c r="AC178">
        <v>0.96120000000000005</v>
      </c>
      <c r="AD178">
        <v>12.1</v>
      </c>
      <c r="AE178">
        <v>203.42080000000001</v>
      </c>
      <c r="AF178">
        <v>4.5</v>
      </c>
      <c r="AG178">
        <v>67</v>
      </c>
      <c r="AH178">
        <v>6</v>
      </c>
      <c r="AI178">
        <v>195</v>
      </c>
      <c r="AJ178" t="s">
        <v>778</v>
      </c>
      <c r="AL178" t="e">
        <f t="shared" ref="AL178:AL241" si="176">IF(AND(#REF!&lt;&gt;#REF!,#REF!&lt;&gt;#REF!),"Bold","")</f>
        <v>#REF!</v>
      </c>
    </row>
    <row r="179" spans="1:38">
      <c r="A179" t="s">
        <v>874</v>
      </c>
      <c r="B179" s="1">
        <v>0.66666666666666663</v>
      </c>
      <c r="C179" t="s">
        <v>177</v>
      </c>
      <c r="D179" t="s">
        <v>587</v>
      </c>
      <c r="E179" t="s">
        <v>230</v>
      </c>
      <c r="F179">
        <v>3119</v>
      </c>
      <c r="G179" t="s">
        <v>336</v>
      </c>
      <c r="H179" t="s">
        <v>337</v>
      </c>
      <c r="I179" t="s">
        <v>5</v>
      </c>
      <c r="J179" t="s">
        <v>278</v>
      </c>
      <c r="K179" t="s">
        <v>854</v>
      </c>
      <c r="L179">
        <v>7</v>
      </c>
      <c r="M179">
        <v>47.686399999999999</v>
      </c>
      <c r="N179">
        <v>66.616</v>
      </c>
      <c r="O179">
        <v>22.586200000000002</v>
      </c>
      <c r="P179">
        <v>8.0410000000000004</v>
      </c>
      <c r="Q179">
        <v>5.2625999999999999</v>
      </c>
      <c r="R179">
        <v>3.2317</v>
      </c>
      <c r="S179">
        <v>2.8216000000000001</v>
      </c>
      <c r="T179">
        <v>1.7024999999999999</v>
      </c>
      <c r="U179">
        <v>0</v>
      </c>
      <c r="V179">
        <v>0</v>
      </c>
      <c r="W179">
        <v>5.9520999999999997</v>
      </c>
      <c r="X179" t="s">
        <v>597</v>
      </c>
      <c r="Y179">
        <v>9.8199999999999996E-2</v>
      </c>
      <c r="Z179" t="s">
        <v>856</v>
      </c>
      <c r="AA179">
        <v>2.2187999999999999</v>
      </c>
      <c r="AB179" t="s">
        <v>875</v>
      </c>
      <c r="AC179">
        <v>2.7404000000000002</v>
      </c>
      <c r="AD179">
        <v>12.057700000000001</v>
      </c>
      <c r="AE179">
        <v>183.8749</v>
      </c>
      <c r="AF179">
        <v>12</v>
      </c>
      <c r="AG179">
        <v>93</v>
      </c>
      <c r="AH179">
        <v>6</v>
      </c>
      <c r="AI179">
        <v>18</v>
      </c>
      <c r="AJ179" t="s">
        <v>778</v>
      </c>
      <c r="AL179" t="e">
        <f t="shared" ref="AL179:AL242" si="177">IF(AND(#REF!&lt;&gt;#REF!,#REF!&lt;&gt;#REF!),"Bold","")</f>
        <v>#REF!</v>
      </c>
    </row>
    <row r="180" spans="1:38">
      <c r="A180" t="s">
        <v>665</v>
      </c>
      <c r="B180" s="1">
        <v>0.60416666666666663</v>
      </c>
      <c r="C180" t="s">
        <v>156</v>
      </c>
      <c r="D180" t="s">
        <v>390</v>
      </c>
      <c r="E180" t="s">
        <v>230</v>
      </c>
      <c r="F180">
        <v>4787</v>
      </c>
      <c r="G180" t="s">
        <v>231</v>
      </c>
      <c r="H180" t="s">
        <v>232</v>
      </c>
      <c r="I180" t="s">
        <v>5</v>
      </c>
      <c r="J180" t="s">
        <v>278</v>
      </c>
      <c r="K180" t="s">
        <v>630</v>
      </c>
      <c r="L180">
        <v>4</v>
      </c>
      <c r="M180">
        <v>34.076700000000002</v>
      </c>
      <c r="N180">
        <v>33.809600000000003</v>
      </c>
      <c r="O180">
        <v>12.959199999999999</v>
      </c>
      <c r="P180">
        <v>3.8759000000000001</v>
      </c>
      <c r="Q180">
        <v>4.5616000000000003</v>
      </c>
      <c r="R180">
        <v>3.3108</v>
      </c>
      <c r="S180">
        <v>1.425</v>
      </c>
      <c r="T180">
        <v>1.149</v>
      </c>
      <c r="U180">
        <v>0.75329999999999997</v>
      </c>
      <c r="V180">
        <v>0.75260000000000005</v>
      </c>
      <c r="W180">
        <v>8.8414000000000001</v>
      </c>
      <c r="X180" t="s">
        <v>288</v>
      </c>
      <c r="Y180">
        <v>1.2404999999999999</v>
      </c>
      <c r="Z180" t="s">
        <v>666</v>
      </c>
      <c r="AA180">
        <v>0.65500000000000003</v>
      </c>
      <c r="AB180" t="s">
        <v>667</v>
      </c>
      <c r="AC180">
        <v>2.0628000000000002</v>
      </c>
      <c r="AD180">
        <v>11.9077</v>
      </c>
      <c r="AE180">
        <v>121.38120000000001</v>
      </c>
      <c r="AF180">
        <v>25</v>
      </c>
      <c r="AG180">
        <v>51</v>
      </c>
      <c r="AH180">
        <v>6</v>
      </c>
      <c r="AI180">
        <v>542</v>
      </c>
      <c r="AJ180" t="s">
        <v>778</v>
      </c>
      <c r="AL180" t="e">
        <f t="shared" ref="AL180:AL243" si="178">IF(AND(#REF!&lt;&gt;#REF!,#REF!&lt;&gt;#REF!),"Bold","")</f>
        <v>#REF!</v>
      </c>
    </row>
    <row r="181" spans="1:38">
      <c r="A181" t="s">
        <v>653</v>
      </c>
      <c r="B181" s="1">
        <v>0.60416666666666663</v>
      </c>
      <c r="C181" t="s">
        <v>156</v>
      </c>
      <c r="D181" t="s">
        <v>390</v>
      </c>
      <c r="E181" t="s">
        <v>230</v>
      </c>
      <c r="F181">
        <v>4787</v>
      </c>
      <c r="G181" t="s">
        <v>231</v>
      </c>
      <c r="H181" t="s">
        <v>232</v>
      </c>
      <c r="I181" t="s">
        <v>5</v>
      </c>
      <c r="J181" t="s">
        <v>278</v>
      </c>
      <c r="K181" t="s">
        <v>630</v>
      </c>
      <c r="L181">
        <v>3</v>
      </c>
      <c r="M181">
        <v>64.594999999999999</v>
      </c>
      <c r="N181">
        <v>45.005099999999999</v>
      </c>
      <c r="O181">
        <v>16.1174</v>
      </c>
      <c r="P181">
        <v>5.6135000000000002</v>
      </c>
      <c r="Q181">
        <v>3.0064000000000002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17.185700000000001</v>
      </c>
      <c r="X181" t="s">
        <v>257</v>
      </c>
      <c r="Y181">
        <v>1.7075</v>
      </c>
      <c r="Z181" t="s">
        <v>258</v>
      </c>
      <c r="AA181">
        <v>1.2523</v>
      </c>
      <c r="AB181" t="s">
        <v>654</v>
      </c>
      <c r="AC181">
        <v>1.4802999999999999</v>
      </c>
      <c r="AD181">
        <v>11.8</v>
      </c>
      <c r="AE181">
        <v>177.64</v>
      </c>
      <c r="AF181">
        <v>5.5</v>
      </c>
      <c r="AG181">
        <v>58</v>
      </c>
      <c r="AH181">
        <v>12</v>
      </c>
      <c r="AI181">
        <v>7</v>
      </c>
      <c r="AJ181" t="s">
        <v>5</v>
      </c>
      <c r="AL181" t="e">
        <f t="shared" ref="AL181:AL244" si="179">IF(AND(#REF!&lt;&gt;#REF!,#REF!&lt;&gt;#REF!),"Bold","")</f>
        <v>#REF!</v>
      </c>
    </row>
    <row r="182" spans="1:38">
      <c r="A182" t="s">
        <v>863</v>
      </c>
      <c r="B182" s="1">
        <v>0.66666666666666663</v>
      </c>
      <c r="C182" t="s">
        <v>177</v>
      </c>
      <c r="D182" t="s">
        <v>587</v>
      </c>
      <c r="E182" t="s">
        <v>230</v>
      </c>
      <c r="F182">
        <v>3119</v>
      </c>
      <c r="G182" t="s">
        <v>336</v>
      </c>
      <c r="H182" t="s">
        <v>337</v>
      </c>
      <c r="I182" t="s">
        <v>5</v>
      </c>
      <c r="J182" t="s">
        <v>278</v>
      </c>
      <c r="K182" t="s">
        <v>854</v>
      </c>
      <c r="L182">
        <v>7</v>
      </c>
      <c r="M182">
        <v>60.2</v>
      </c>
      <c r="N182">
        <v>63.707999999999998</v>
      </c>
      <c r="O182">
        <v>26.225100000000001</v>
      </c>
      <c r="P182">
        <v>7.6741000000000001</v>
      </c>
      <c r="Q182">
        <v>6.5650000000000004</v>
      </c>
      <c r="R182">
        <v>4.3390000000000004</v>
      </c>
      <c r="S182">
        <v>2.1806000000000001</v>
      </c>
      <c r="T182">
        <v>0</v>
      </c>
      <c r="U182">
        <v>0</v>
      </c>
      <c r="V182">
        <v>0</v>
      </c>
      <c r="W182">
        <v>12.09</v>
      </c>
      <c r="X182" t="s">
        <v>412</v>
      </c>
      <c r="Y182">
        <v>0.53959999999999997</v>
      </c>
      <c r="Z182" t="s">
        <v>864</v>
      </c>
      <c r="AA182">
        <v>4.3499999999999997E-2</v>
      </c>
      <c r="AB182" t="s">
        <v>615</v>
      </c>
      <c r="AC182">
        <v>1.6041000000000001</v>
      </c>
      <c r="AD182">
        <v>11.7712</v>
      </c>
      <c r="AE182">
        <v>202.2475</v>
      </c>
      <c r="AF182">
        <v>6</v>
      </c>
      <c r="AG182">
        <v>93</v>
      </c>
      <c r="AH182">
        <v>12</v>
      </c>
      <c r="AI182">
        <v>11</v>
      </c>
      <c r="AJ182" t="s">
        <v>5</v>
      </c>
      <c r="AL182" t="e">
        <f t="shared" ref="AL182:AL245" si="180">IF(AND(#REF!&lt;&gt;#REF!,#REF!&lt;&gt;#REF!),"Bold","")</f>
        <v>#REF!</v>
      </c>
    </row>
    <row r="183" spans="1:38">
      <c r="A183" t="s">
        <v>1016</v>
      </c>
      <c r="B183" s="1">
        <v>0.69791666666666663</v>
      </c>
      <c r="C183" t="s">
        <v>214</v>
      </c>
      <c r="D183" t="s">
        <v>448</v>
      </c>
      <c r="E183" t="s">
        <v>230</v>
      </c>
      <c r="F183">
        <v>3752</v>
      </c>
      <c r="G183" t="s">
        <v>979</v>
      </c>
      <c r="H183" t="s">
        <v>980</v>
      </c>
      <c r="I183" t="s">
        <v>5</v>
      </c>
      <c r="J183" t="s">
        <v>278</v>
      </c>
      <c r="K183" t="s">
        <v>981</v>
      </c>
      <c r="L183">
        <v>3</v>
      </c>
      <c r="M183">
        <v>43.376600000000003</v>
      </c>
      <c r="N183">
        <v>34.099699999999999</v>
      </c>
      <c r="O183">
        <v>23.174399999999999</v>
      </c>
      <c r="P183">
        <v>13.171200000000001</v>
      </c>
      <c r="Q183">
        <v>5.6106999999999996</v>
      </c>
      <c r="R183">
        <v>4.4767999999999999</v>
      </c>
      <c r="S183">
        <v>2.7723</v>
      </c>
      <c r="T183">
        <v>2.9445000000000001</v>
      </c>
      <c r="U183">
        <v>1.1652</v>
      </c>
      <c r="V183">
        <v>1.2059</v>
      </c>
      <c r="W183">
        <v>17.706399999999999</v>
      </c>
      <c r="X183" t="s">
        <v>1017</v>
      </c>
      <c r="Y183">
        <v>2.2517</v>
      </c>
      <c r="Z183" t="s">
        <v>1018</v>
      </c>
      <c r="AA183">
        <v>1.5639000000000001</v>
      </c>
      <c r="AB183" t="s">
        <v>1019</v>
      </c>
      <c r="AC183">
        <v>1.8887</v>
      </c>
      <c r="AD183">
        <v>11.6515</v>
      </c>
      <c r="AE183">
        <v>167.05959999999999</v>
      </c>
      <c r="AF183">
        <v>25</v>
      </c>
      <c r="AG183">
        <v>67</v>
      </c>
      <c r="AH183">
        <v>12</v>
      </c>
      <c r="AI183">
        <v>13</v>
      </c>
      <c r="AJ183" t="s">
        <v>5</v>
      </c>
      <c r="AL183" t="e">
        <f t="shared" ref="AL183:AL246" si="181">IF(AND(#REF!&lt;&gt;#REF!,#REF!&lt;&gt;#REF!),"Bold","")</f>
        <v>#REF!</v>
      </c>
    </row>
    <row r="184" spans="1:38">
      <c r="A184" t="s">
        <v>431</v>
      </c>
      <c r="B184" s="1">
        <v>0.54861111111111105</v>
      </c>
      <c r="C184" t="s">
        <v>177</v>
      </c>
      <c r="D184" t="s">
        <v>390</v>
      </c>
      <c r="E184" t="s">
        <v>230</v>
      </c>
      <c r="F184">
        <v>3119</v>
      </c>
      <c r="G184" t="s">
        <v>336</v>
      </c>
      <c r="H184" t="s">
        <v>337</v>
      </c>
      <c r="I184" t="s">
        <v>5</v>
      </c>
      <c r="J184" t="s">
        <v>278</v>
      </c>
      <c r="K184" t="s">
        <v>391</v>
      </c>
      <c r="L184">
        <v>8</v>
      </c>
      <c r="M184">
        <v>38.141800000000003</v>
      </c>
      <c r="N184">
        <v>37.241100000000003</v>
      </c>
      <c r="O184">
        <v>19.23</v>
      </c>
      <c r="P184">
        <v>7.4004000000000003</v>
      </c>
      <c r="Q184">
        <v>5.1703000000000001</v>
      </c>
      <c r="R184">
        <v>1.5992999999999999</v>
      </c>
      <c r="S184">
        <v>1.6841999999999999</v>
      </c>
      <c r="T184">
        <v>1.2067000000000001</v>
      </c>
      <c r="U184">
        <v>0.84330000000000005</v>
      </c>
      <c r="V184">
        <v>0.90249999999999997</v>
      </c>
      <c r="W184">
        <v>9.0343</v>
      </c>
      <c r="X184" t="s">
        <v>432</v>
      </c>
      <c r="Y184">
        <v>0.60960000000000003</v>
      </c>
      <c r="Z184" t="s">
        <v>433</v>
      </c>
      <c r="AA184">
        <v>0.43630000000000002</v>
      </c>
      <c r="AB184" t="s">
        <v>376</v>
      </c>
      <c r="AC184">
        <v>1.5625</v>
      </c>
      <c r="AD184">
        <v>11.3</v>
      </c>
      <c r="AE184">
        <v>136.3623</v>
      </c>
      <c r="AF184">
        <v>66</v>
      </c>
      <c r="AG184">
        <v>74</v>
      </c>
      <c r="AH184">
        <v>12</v>
      </c>
      <c r="AI184">
        <v>17</v>
      </c>
      <c r="AJ184" t="s">
        <v>5</v>
      </c>
      <c r="AL184" t="e">
        <f t="shared" ref="AL184:AL247" si="182">IF(AND(#REF!&lt;&gt;#REF!,#REF!&lt;&gt;#REF!),"Bold","")</f>
        <v>#REF!</v>
      </c>
    </row>
    <row r="185" spans="1:38">
      <c r="A185" t="s">
        <v>726</v>
      </c>
      <c r="B185" s="1">
        <v>0.62847222222222221</v>
      </c>
      <c r="C185" t="s">
        <v>156</v>
      </c>
      <c r="D185" t="s">
        <v>719</v>
      </c>
      <c r="E185" t="s">
        <v>335</v>
      </c>
      <c r="F185">
        <v>6728</v>
      </c>
      <c r="G185" t="s">
        <v>231</v>
      </c>
      <c r="H185" t="s">
        <v>232</v>
      </c>
      <c r="I185" t="s">
        <v>5</v>
      </c>
      <c r="J185" t="s">
        <v>278</v>
      </c>
      <c r="K185" t="s">
        <v>720</v>
      </c>
      <c r="L185">
        <v>6</v>
      </c>
      <c r="M185">
        <v>109.4</v>
      </c>
      <c r="N185">
        <v>67.087999999999994</v>
      </c>
      <c r="O185">
        <v>25.982099999999999</v>
      </c>
      <c r="P185">
        <v>14.1236</v>
      </c>
      <c r="Q185">
        <v>8.7445000000000004</v>
      </c>
      <c r="R185">
        <v>4.0502000000000002</v>
      </c>
      <c r="S185">
        <v>4.2441000000000004</v>
      </c>
      <c r="T185">
        <v>3.6543999999999999</v>
      </c>
      <c r="U185">
        <v>2.5728</v>
      </c>
      <c r="V185">
        <v>2.2423000000000002</v>
      </c>
      <c r="W185">
        <v>11.475</v>
      </c>
      <c r="X185" t="s">
        <v>312</v>
      </c>
      <c r="Y185">
        <v>2.7482000000000002</v>
      </c>
      <c r="Z185" t="s">
        <v>266</v>
      </c>
      <c r="AA185">
        <v>1.6094999999999999</v>
      </c>
      <c r="AB185" t="s">
        <v>727</v>
      </c>
      <c r="AC185">
        <v>1.1202000000000001</v>
      </c>
      <c r="AD185">
        <v>11.2203</v>
      </c>
      <c r="AE185">
        <v>270.27519999999998</v>
      </c>
      <c r="AF185">
        <v>5</v>
      </c>
      <c r="AG185">
        <v>83</v>
      </c>
      <c r="AH185">
        <v>12</v>
      </c>
      <c r="AI185">
        <v>32</v>
      </c>
      <c r="AJ185" t="s">
        <v>5</v>
      </c>
      <c r="AL185" t="e">
        <f t="shared" ref="AL185:AL248" si="183">IF(AND(#REF!&lt;&gt;#REF!,#REF!&lt;&gt;#REF!),"Bold","")</f>
        <v>#REF!</v>
      </c>
    </row>
    <row r="186" spans="1:38">
      <c r="A186" t="s">
        <v>361</v>
      </c>
      <c r="B186" s="1">
        <v>0.54513888888888895</v>
      </c>
      <c r="C186" t="s">
        <v>162</v>
      </c>
      <c r="D186" t="s">
        <v>334</v>
      </c>
      <c r="E186" t="s">
        <v>335</v>
      </c>
      <c r="F186">
        <v>3769</v>
      </c>
      <c r="G186" t="s">
        <v>336</v>
      </c>
      <c r="H186" t="s">
        <v>337</v>
      </c>
      <c r="I186" t="s">
        <v>233</v>
      </c>
      <c r="J186" t="s">
        <v>338</v>
      </c>
      <c r="K186" t="s">
        <v>339</v>
      </c>
      <c r="L186">
        <v>5</v>
      </c>
      <c r="M186">
        <v>64.840999999999994</v>
      </c>
      <c r="N186">
        <v>30.852599999999999</v>
      </c>
      <c r="O186">
        <v>13.2127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18.595700000000001</v>
      </c>
      <c r="X186" t="s">
        <v>362</v>
      </c>
      <c r="Y186">
        <v>2.6069</v>
      </c>
      <c r="Z186" t="s">
        <v>363</v>
      </c>
      <c r="AA186">
        <v>2.1816</v>
      </c>
      <c r="AB186" t="s">
        <v>364</v>
      </c>
      <c r="AC186">
        <v>0.96760000000000002</v>
      </c>
      <c r="AD186">
        <v>10.9665</v>
      </c>
      <c r="AE186">
        <v>164.28110000000001</v>
      </c>
      <c r="AF186">
        <v>4.5</v>
      </c>
      <c r="AG186">
        <v>0</v>
      </c>
      <c r="AH186">
        <v>12</v>
      </c>
      <c r="AI186">
        <v>19</v>
      </c>
      <c r="AJ186" t="s">
        <v>5</v>
      </c>
      <c r="AL186" t="e">
        <f t="shared" ref="AL186:AL249" si="184">IF(AND(#REF!&lt;&gt;#REF!,#REF!&lt;&gt;#REF!),"Bold","")</f>
        <v>#REF!</v>
      </c>
    </row>
    <row r="187" spans="1:38">
      <c r="A187" t="s">
        <v>1062</v>
      </c>
      <c r="B187" s="1">
        <v>0.73958333333333337</v>
      </c>
      <c r="C187" t="s">
        <v>214</v>
      </c>
      <c r="D187" t="s">
        <v>229</v>
      </c>
      <c r="E187" t="s">
        <v>277</v>
      </c>
      <c r="F187">
        <v>3105</v>
      </c>
      <c r="G187" t="s">
        <v>979</v>
      </c>
      <c r="H187" t="s">
        <v>980</v>
      </c>
      <c r="I187" t="s">
        <v>5</v>
      </c>
      <c r="J187" t="s">
        <v>278</v>
      </c>
      <c r="K187" t="s">
        <v>1061</v>
      </c>
      <c r="L187">
        <v>4</v>
      </c>
      <c r="M187">
        <v>84.3</v>
      </c>
      <c r="N187">
        <v>31.616800000000001</v>
      </c>
      <c r="O187">
        <v>25.286000000000001</v>
      </c>
      <c r="P187">
        <v>9.3054000000000006</v>
      </c>
      <c r="Q187">
        <v>5.2180999999999997</v>
      </c>
      <c r="R187">
        <v>5.3061999999999996</v>
      </c>
      <c r="S187">
        <v>2.2989999999999999</v>
      </c>
      <c r="T187">
        <v>1.6678999999999999</v>
      </c>
      <c r="U187">
        <v>1.5968</v>
      </c>
      <c r="V187">
        <v>0.97389999999999999</v>
      </c>
      <c r="W187">
        <v>18.4893</v>
      </c>
      <c r="X187" t="s">
        <v>1063</v>
      </c>
      <c r="Y187">
        <v>0.44340000000000002</v>
      </c>
      <c r="Z187" t="s">
        <v>1064</v>
      </c>
      <c r="AA187">
        <v>1.9317</v>
      </c>
      <c r="AB187" t="s">
        <v>1065</v>
      </c>
      <c r="AC187">
        <v>1.3741000000000001</v>
      </c>
      <c r="AD187">
        <v>10.724500000000001</v>
      </c>
      <c r="AE187">
        <v>200.53309999999999</v>
      </c>
      <c r="AF187">
        <v>3</v>
      </c>
      <c r="AG187">
        <v>63</v>
      </c>
      <c r="AH187">
        <v>12</v>
      </c>
      <c r="AI187">
        <v>19</v>
      </c>
      <c r="AJ187" t="s">
        <v>5</v>
      </c>
      <c r="AL187" t="e">
        <f t="shared" ref="AL187:AL250" si="185">IF(AND(#REF!&lt;&gt;#REF!,#REF!&lt;&gt;#REF!),"Bold","")</f>
        <v>#REF!</v>
      </c>
    </row>
    <row r="188" spans="1:38">
      <c r="A188" t="s">
        <v>867</v>
      </c>
      <c r="B188" s="1">
        <v>0.66666666666666663</v>
      </c>
      <c r="C188" t="s">
        <v>177</v>
      </c>
      <c r="D188" t="s">
        <v>587</v>
      </c>
      <c r="E188" t="s">
        <v>230</v>
      </c>
      <c r="F188">
        <v>3119</v>
      </c>
      <c r="G188" t="s">
        <v>336</v>
      </c>
      <c r="H188" t="s">
        <v>337</v>
      </c>
      <c r="I188" t="s">
        <v>5</v>
      </c>
      <c r="J188" t="s">
        <v>278</v>
      </c>
      <c r="K188" t="s">
        <v>854</v>
      </c>
      <c r="L188">
        <v>5</v>
      </c>
      <c r="M188">
        <v>79.582999999999998</v>
      </c>
      <c r="N188">
        <v>47.177599999999998</v>
      </c>
      <c r="O188">
        <v>16.634799999999998</v>
      </c>
      <c r="P188">
        <v>6.8616999999999999</v>
      </c>
      <c r="Q188">
        <v>5.2941000000000003</v>
      </c>
      <c r="R188">
        <v>3.7926000000000002</v>
      </c>
      <c r="S188">
        <v>2.6101000000000001</v>
      </c>
      <c r="T188">
        <v>1.6362000000000001</v>
      </c>
      <c r="U188">
        <v>0</v>
      </c>
      <c r="V188">
        <v>0</v>
      </c>
      <c r="W188">
        <v>18.164300000000001</v>
      </c>
      <c r="X188" t="s">
        <v>416</v>
      </c>
      <c r="Y188">
        <v>3.4049999999999998</v>
      </c>
      <c r="Z188" t="s">
        <v>868</v>
      </c>
      <c r="AA188">
        <v>1.0227999999999999</v>
      </c>
      <c r="AB188" t="s">
        <v>688</v>
      </c>
      <c r="AC188">
        <v>1.8419000000000001</v>
      </c>
      <c r="AD188">
        <v>10.645799999999999</v>
      </c>
      <c r="AE188">
        <v>201.4418</v>
      </c>
      <c r="AF188">
        <v>8</v>
      </c>
      <c r="AG188">
        <v>81</v>
      </c>
      <c r="AH188">
        <v>12</v>
      </c>
      <c r="AI188">
        <v>18</v>
      </c>
      <c r="AJ188" t="s">
        <v>5</v>
      </c>
      <c r="AL188" t="e">
        <f t="shared" ref="AL188:AL251" si="186">IF(AND(#REF!&lt;&gt;#REF!,#REF!&lt;&gt;#REF!),"Bold","")</f>
        <v>#REF!</v>
      </c>
    </row>
    <row r="189" spans="1:38">
      <c r="A189" t="s">
        <v>1097</v>
      </c>
      <c r="B189" s="1">
        <v>0.76041666666666663</v>
      </c>
      <c r="C189" t="s">
        <v>214</v>
      </c>
      <c r="D189" t="s">
        <v>229</v>
      </c>
      <c r="E189" t="s">
        <v>277</v>
      </c>
      <c r="F189">
        <v>3105</v>
      </c>
      <c r="G189" t="s">
        <v>979</v>
      </c>
      <c r="H189" t="s">
        <v>980</v>
      </c>
      <c r="I189" t="s">
        <v>5</v>
      </c>
      <c r="J189" t="s">
        <v>278</v>
      </c>
      <c r="K189" t="s">
        <v>1087</v>
      </c>
      <c r="L189">
        <v>4</v>
      </c>
      <c r="M189">
        <v>52.9</v>
      </c>
      <c r="N189">
        <v>47.043500000000002</v>
      </c>
      <c r="O189">
        <v>20.8919</v>
      </c>
      <c r="P189">
        <v>5.5998000000000001</v>
      </c>
      <c r="Q189">
        <v>4.0500999999999996</v>
      </c>
      <c r="R189">
        <v>3.1396999999999999</v>
      </c>
      <c r="S189">
        <v>3.2033</v>
      </c>
      <c r="T189">
        <v>1.2870999999999999</v>
      </c>
      <c r="U189">
        <v>1.3132999999999999</v>
      </c>
      <c r="V189">
        <v>0.95889999999999997</v>
      </c>
      <c r="W189">
        <v>17.789300000000001</v>
      </c>
      <c r="X189" t="s">
        <v>1098</v>
      </c>
      <c r="Y189">
        <v>0.85780000000000001</v>
      </c>
      <c r="Z189" t="s">
        <v>1099</v>
      </c>
      <c r="AA189">
        <v>1.6101000000000001</v>
      </c>
      <c r="AB189" t="s">
        <v>740</v>
      </c>
      <c r="AC189">
        <v>1.1923999999999999</v>
      </c>
      <c r="AD189">
        <v>10.4704</v>
      </c>
      <c r="AE189">
        <v>172.3075</v>
      </c>
      <c r="AF189">
        <v>5</v>
      </c>
      <c r="AG189">
        <v>62</v>
      </c>
      <c r="AH189">
        <v>12</v>
      </c>
      <c r="AI189">
        <v>153</v>
      </c>
      <c r="AJ189" t="s">
        <v>5</v>
      </c>
      <c r="AL189" t="e">
        <f t="shared" ref="AL189:AL252" si="187">IF(AND(#REF!&lt;&gt;#REF!,#REF!&lt;&gt;#REF!),"Bold","")</f>
        <v>#REF!</v>
      </c>
    </row>
    <row r="190" spans="1:38">
      <c r="A190" t="s">
        <v>789</v>
      </c>
      <c r="B190" s="1">
        <v>0.64930555555555558</v>
      </c>
      <c r="C190" t="s">
        <v>156</v>
      </c>
      <c r="D190" t="s">
        <v>719</v>
      </c>
      <c r="E190" t="s">
        <v>277</v>
      </c>
      <c r="F190">
        <v>3493</v>
      </c>
      <c r="G190" t="s">
        <v>231</v>
      </c>
      <c r="H190" t="s">
        <v>232</v>
      </c>
      <c r="I190" t="s">
        <v>5</v>
      </c>
      <c r="J190" t="s">
        <v>278</v>
      </c>
      <c r="K190" t="s">
        <v>788</v>
      </c>
      <c r="L190">
        <v>10</v>
      </c>
      <c r="M190">
        <v>53.835000000000001</v>
      </c>
      <c r="N190">
        <v>45.834499999999998</v>
      </c>
      <c r="O190">
        <v>28.386399999999998</v>
      </c>
      <c r="P190">
        <v>4.1341000000000001</v>
      </c>
      <c r="Q190">
        <v>2.9874999999999998</v>
      </c>
      <c r="R190">
        <v>4.2891000000000004</v>
      </c>
      <c r="S190">
        <v>2.9577</v>
      </c>
      <c r="T190">
        <v>2.4418000000000002</v>
      </c>
      <c r="U190">
        <v>1.5005999999999999</v>
      </c>
      <c r="V190">
        <v>1.5807</v>
      </c>
      <c r="W190">
        <v>20.47</v>
      </c>
      <c r="X190" t="s">
        <v>269</v>
      </c>
      <c r="Y190">
        <v>2.0154000000000001</v>
      </c>
      <c r="Z190" t="s">
        <v>332</v>
      </c>
      <c r="AA190">
        <v>1.5170999999999999</v>
      </c>
      <c r="AB190" t="s">
        <v>790</v>
      </c>
      <c r="AC190">
        <v>1.1049</v>
      </c>
      <c r="AD190">
        <v>10.437099999999999</v>
      </c>
      <c r="AE190" s="23">
        <v>183.49189999999999</v>
      </c>
      <c r="AF190">
        <v>4</v>
      </c>
      <c r="AG190">
        <v>55</v>
      </c>
      <c r="AH190">
        <v>12</v>
      </c>
      <c r="AI190">
        <v>126</v>
      </c>
      <c r="AJ190" t="s">
        <v>5</v>
      </c>
      <c r="AL190" t="e">
        <f t="shared" ref="AL190:AL253" si="188">IF(AND(#REF!&lt;&gt;#REF!,#REF!&lt;&gt;#REF!),"Bold","")</f>
        <v>#REF!</v>
      </c>
    </row>
    <row r="191" spans="1:38">
      <c r="A191" t="s">
        <v>756</v>
      </c>
      <c r="B191" s="1">
        <v>0.63541666666666663</v>
      </c>
      <c r="C191" t="s">
        <v>162</v>
      </c>
      <c r="D191" t="s">
        <v>745</v>
      </c>
      <c r="E191" t="s">
        <v>335</v>
      </c>
      <c r="F191">
        <v>4614</v>
      </c>
      <c r="G191" t="s">
        <v>336</v>
      </c>
      <c r="H191" t="s">
        <v>337</v>
      </c>
      <c r="I191" t="s">
        <v>5</v>
      </c>
      <c r="J191" t="s">
        <v>338</v>
      </c>
      <c r="K191" t="s">
        <v>746</v>
      </c>
      <c r="L191">
        <v>5</v>
      </c>
      <c r="M191">
        <v>80.792000000000002</v>
      </c>
      <c r="N191">
        <v>39.682099999999998</v>
      </c>
      <c r="O191">
        <v>27.333300000000001</v>
      </c>
      <c r="P191">
        <v>8.4600000000000009</v>
      </c>
      <c r="Q191">
        <v>5.6981000000000002</v>
      </c>
      <c r="R191">
        <v>3.5598000000000001</v>
      </c>
      <c r="S191">
        <v>2.6183999999999998</v>
      </c>
      <c r="T191">
        <v>1.9444999999999999</v>
      </c>
      <c r="U191">
        <v>0</v>
      </c>
      <c r="V191">
        <v>0</v>
      </c>
      <c r="W191">
        <v>15.3871</v>
      </c>
      <c r="X191" t="s">
        <v>358</v>
      </c>
      <c r="Y191">
        <v>2.5981999999999998</v>
      </c>
      <c r="Z191" t="s">
        <v>757</v>
      </c>
      <c r="AA191">
        <v>2.3595999999999999</v>
      </c>
      <c r="AB191" t="s">
        <v>758</v>
      </c>
      <c r="AC191">
        <v>1.3031999999999999</v>
      </c>
      <c r="AD191">
        <v>10.399800000000001</v>
      </c>
      <c r="AE191">
        <v>205.16589999999999</v>
      </c>
      <c r="AF191">
        <v>5.5</v>
      </c>
      <c r="AG191">
        <v>103</v>
      </c>
      <c r="AH191">
        <v>12</v>
      </c>
      <c r="AI191">
        <v>53</v>
      </c>
      <c r="AJ191" t="s">
        <v>5</v>
      </c>
      <c r="AL191" t="e">
        <f t="shared" ref="AL191:AL254" si="189">IF(AND(#REF!&lt;&gt;#REF!,#REF!&lt;&gt;#REF!),"Bold","")</f>
        <v>#REF!</v>
      </c>
    </row>
    <row r="192" spans="1:38">
      <c r="A192" t="s">
        <v>884</v>
      </c>
      <c r="B192" s="1">
        <v>0.66666666666666663</v>
      </c>
      <c r="C192" t="s">
        <v>177</v>
      </c>
      <c r="D192" t="s">
        <v>587</v>
      </c>
      <c r="E192" t="s">
        <v>230</v>
      </c>
      <c r="F192">
        <v>3119</v>
      </c>
      <c r="G192" t="s">
        <v>336</v>
      </c>
      <c r="H192" t="s">
        <v>337</v>
      </c>
      <c r="I192" t="s">
        <v>5</v>
      </c>
      <c r="J192" t="s">
        <v>278</v>
      </c>
      <c r="K192" t="s">
        <v>854</v>
      </c>
      <c r="L192">
        <v>6</v>
      </c>
      <c r="M192">
        <v>51.026000000000003</v>
      </c>
      <c r="N192">
        <v>37.480200000000004</v>
      </c>
      <c r="O192">
        <v>16.035399999999999</v>
      </c>
      <c r="P192">
        <v>7.1043000000000003</v>
      </c>
      <c r="Q192">
        <v>4.4553000000000003</v>
      </c>
      <c r="R192">
        <v>3.528</v>
      </c>
      <c r="S192">
        <v>2.4384000000000001</v>
      </c>
      <c r="T192">
        <v>1.758</v>
      </c>
      <c r="U192">
        <v>1.0457000000000001</v>
      </c>
      <c r="V192">
        <v>1.0892999999999999</v>
      </c>
      <c r="W192">
        <v>16.3979</v>
      </c>
      <c r="X192" t="s">
        <v>885</v>
      </c>
      <c r="Y192">
        <v>1.8461000000000001</v>
      </c>
      <c r="Z192" t="s">
        <v>886</v>
      </c>
      <c r="AA192">
        <v>0</v>
      </c>
      <c r="AB192" t="s">
        <v>356</v>
      </c>
      <c r="AC192">
        <v>2.2513000000000001</v>
      </c>
      <c r="AD192">
        <v>10.3</v>
      </c>
      <c r="AE192">
        <v>156.75579999999999</v>
      </c>
      <c r="AF192">
        <v>33</v>
      </c>
      <c r="AG192">
        <v>76</v>
      </c>
      <c r="AH192">
        <v>12</v>
      </c>
      <c r="AI192">
        <v>446</v>
      </c>
      <c r="AJ192" t="s">
        <v>5</v>
      </c>
      <c r="AL192" t="e">
        <f t="shared" ref="AL192:AL255" si="190">IF(AND(#REF!&lt;&gt;#REF!,#REF!&lt;&gt;#REF!),"Bold","")</f>
        <v>#REF!</v>
      </c>
    </row>
    <row r="193" spans="1:38">
      <c r="A193" t="s">
        <v>401</v>
      </c>
      <c r="B193" s="1">
        <v>0.54861111111111105</v>
      </c>
      <c r="C193" t="s">
        <v>177</v>
      </c>
      <c r="D193" t="s">
        <v>390</v>
      </c>
      <c r="E193" t="s">
        <v>230</v>
      </c>
      <c r="F193">
        <v>3119</v>
      </c>
      <c r="G193" t="s">
        <v>336</v>
      </c>
      <c r="H193" t="s">
        <v>337</v>
      </c>
      <c r="I193" t="s">
        <v>5</v>
      </c>
      <c r="J193" t="s">
        <v>278</v>
      </c>
      <c r="K193" t="s">
        <v>391</v>
      </c>
      <c r="L193">
        <v>3</v>
      </c>
      <c r="M193">
        <v>47.849899999999998</v>
      </c>
      <c r="N193">
        <v>51.962000000000003</v>
      </c>
      <c r="O193">
        <v>21.815899999999999</v>
      </c>
      <c r="P193">
        <v>6.7584999999999997</v>
      </c>
      <c r="Q193">
        <v>3.9805000000000001</v>
      </c>
      <c r="R193">
        <v>5.3773</v>
      </c>
      <c r="S193">
        <v>1.6603000000000001</v>
      </c>
      <c r="T193">
        <v>1.4095</v>
      </c>
      <c r="U193">
        <v>1.1027</v>
      </c>
      <c r="V193">
        <v>1.4420999999999999</v>
      </c>
      <c r="W193">
        <v>15.4407</v>
      </c>
      <c r="X193" t="s">
        <v>402</v>
      </c>
      <c r="Y193">
        <v>1.5439000000000001</v>
      </c>
      <c r="Z193" t="s">
        <v>342</v>
      </c>
      <c r="AA193">
        <v>2.33</v>
      </c>
      <c r="AB193" t="s">
        <v>403</v>
      </c>
      <c r="AC193">
        <v>2.1821000000000002</v>
      </c>
      <c r="AD193">
        <v>10.251099999999999</v>
      </c>
      <c r="AE193">
        <v>175.10659999999999</v>
      </c>
      <c r="AF193">
        <v>3.33</v>
      </c>
      <c r="AG193">
        <v>91</v>
      </c>
      <c r="AH193">
        <v>14</v>
      </c>
      <c r="AI193">
        <v>26</v>
      </c>
      <c r="AJ193" t="s">
        <v>396</v>
      </c>
      <c r="AL193" t="e">
        <f t="shared" ref="AL193:AL256" si="191">IF(AND(#REF!&lt;&gt;#REF!,#REF!&lt;&gt;#REF!),"Bold","")</f>
        <v>#REF!</v>
      </c>
    </row>
    <row r="194" spans="1:38">
      <c r="A194" t="s">
        <v>918</v>
      </c>
      <c r="B194" s="1">
        <v>0.67361111111111116</v>
      </c>
      <c r="C194" t="s">
        <v>156</v>
      </c>
      <c r="D194" t="s">
        <v>719</v>
      </c>
      <c r="E194" t="s">
        <v>277</v>
      </c>
      <c r="F194">
        <v>3493</v>
      </c>
      <c r="G194" t="s">
        <v>231</v>
      </c>
      <c r="H194" t="s">
        <v>232</v>
      </c>
      <c r="I194" t="s">
        <v>5</v>
      </c>
      <c r="J194" t="s">
        <v>278</v>
      </c>
      <c r="K194" t="s">
        <v>900</v>
      </c>
      <c r="L194">
        <v>6</v>
      </c>
      <c r="M194">
        <v>27.725999999999999</v>
      </c>
      <c r="N194">
        <v>42.304299999999998</v>
      </c>
      <c r="O194">
        <v>16.75</v>
      </c>
      <c r="P194">
        <v>5.1726999999999999</v>
      </c>
      <c r="Q194">
        <v>3.1556000000000002</v>
      </c>
      <c r="R194">
        <v>4.0179</v>
      </c>
      <c r="S194">
        <v>2.8113000000000001</v>
      </c>
      <c r="T194">
        <v>1.3359000000000001</v>
      </c>
      <c r="U194">
        <v>1.1254999999999999</v>
      </c>
      <c r="V194">
        <v>1.0936999999999999</v>
      </c>
      <c r="W194">
        <v>12.6036</v>
      </c>
      <c r="X194" t="s">
        <v>316</v>
      </c>
      <c r="Y194">
        <v>0.95679999999999998</v>
      </c>
      <c r="Z194" t="s">
        <v>919</v>
      </c>
      <c r="AA194">
        <v>3.7499999999999999E-2</v>
      </c>
      <c r="AB194" t="s">
        <v>920</v>
      </c>
      <c r="AC194">
        <v>1.1076999999999999</v>
      </c>
      <c r="AD194">
        <v>10.2377</v>
      </c>
      <c r="AE194">
        <v>130.43600000000001</v>
      </c>
      <c r="AF194">
        <v>16</v>
      </c>
      <c r="AG194">
        <v>46</v>
      </c>
      <c r="AH194">
        <v>14</v>
      </c>
      <c r="AI194">
        <v>31</v>
      </c>
      <c r="AJ194" t="s">
        <v>396</v>
      </c>
      <c r="AL194" t="e">
        <f t="shared" ref="AL194:AL257" si="192">IF(AND(#REF!&lt;&gt;#REF!,#REF!&lt;&gt;#REF!),"Bold","")</f>
        <v>#REF!</v>
      </c>
    </row>
    <row r="195" spans="1:38">
      <c r="A195" t="s">
        <v>808</v>
      </c>
      <c r="B195" s="1">
        <v>0.64930555555555558</v>
      </c>
      <c r="C195" t="s">
        <v>156</v>
      </c>
      <c r="D195" t="s">
        <v>719</v>
      </c>
      <c r="E195" t="s">
        <v>277</v>
      </c>
      <c r="F195">
        <v>3493</v>
      </c>
      <c r="G195" t="s">
        <v>231</v>
      </c>
      <c r="H195" t="s">
        <v>232</v>
      </c>
      <c r="I195" t="s">
        <v>5</v>
      </c>
      <c r="J195" t="s">
        <v>278</v>
      </c>
      <c r="K195" t="s">
        <v>788</v>
      </c>
      <c r="L195">
        <v>4</v>
      </c>
      <c r="M195">
        <v>33.015799999999999</v>
      </c>
      <c r="N195">
        <v>26.803799999999999</v>
      </c>
      <c r="O195">
        <v>17.673200000000001</v>
      </c>
      <c r="P195">
        <v>5.7690000000000001</v>
      </c>
      <c r="Q195">
        <v>4.4790000000000001</v>
      </c>
      <c r="R195">
        <v>3.9007000000000001</v>
      </c>
      <c r="S195">
        <v>2.3635999999999999</v>
      </c>
      <c r="T195">
        <v>2.1032000000000002</v>
      </c>
      <c r="U195">
        <v>0.76719999999999999</v>
      </c>
      <c r="V195">
        <v>0.94059999999999999</v>
      </c>
      <c r="W195">
        <v>16.9907</v>
      </c>
      <c r="X195" t="s">
        <v>261</v>
      </c>
      <c r="Y195">
        <v>0.61829999999999996</v>
      </c>
      <c r="Z195" t="s">
        <v>809</v>
      </c>
      <c r="AA195">
        <v>0.57889999999999997</v>
      </c>
      <c r="AB195" t="s">
        <v>810</v>
      </c>
      <c r="AC195">
        <v>1.5510999999999999</v>
      </c>
      <c r="AD195">
        <v>10.2013</v>
      </c>
      <c r="AE195">
        <v>127.7563</v>
      </c>
      <c r="AF195">
        <v>14</v>
      </c>
      <c r="AG195">
        <v>53</v>
      </c>
      <c r="AH195">
        <v>14</v>
      </c>
      <c r="AI195">
        <v>17</v>
      </c>
      <c r="AJ195" t="s">
        <v>396</v>
      </c>
      <c r="AL195" t="e">
        <f t="shared" ref="AL195:AL258" si="193">IF(AND(#REF!&lt;&gt;#REF!,#REF!&lt;&gt;#REF!),"Bold","")</f>
        <v>#REF!</v>
      </c>
    </row>
    <row r="196" spans="1:38">
      <c r="A196" t="s">
        <v>897</v>
      </c>
      <c r="B196" s="1">
        <v>0.66666666666666663</v>
      </c>
      <c r="C196" t="s">
        <v>177</v>
      </c>
      <c r="D196" t="s">
        <v>587</v>
      </c>
      <c r="E196" t="s">
        <v>230</v>
      </c>
      <c r="F196">
        <v>3119</v>
      </c>
      <c r="G196" t="s">
        <v>336</v>
      </c>
      <c r="H196" t="s">
        <v>337</v>
      </c>
      <c r="I196" t="s">
        <v>5</v>
      </c>
      <c r="J196" t="s">
        <v>278</v>
      </c>
      <c r="K196" t="s">
        <v>854</v>
      </c>
      <c r="L196">
        <v>7</v>
      </c>
      <c r="M196">
        <v>43.529699999999998</v>
      </c>
      <c r="N196">
        <v>18.406199999999998</v>
      </c>
      <c r="O196">
        <v>12.6408</v>
      </c>
      <c r="P196">
        <v>5.3349000000000002</v>
      </c>
      <c r="Q196">
        <v>2.6844000000000001</v>
      </c>
      <c r="R196">
        <v>4.2058999999999997</v>
      </c>
      <c r="S196">
        <v>2.4912999999999998</v>
      </c>
      <c r="T196">
        <v>0.75849999999999995</v>
      </c>
      <c r="U196">
        <v>0.47970000000000002</v>
      </c>
      <c r="V196">
        <v>0</v>
      </c>
      <c r="W196">
        <v>10.5807</v>
      </c>
      <c r="X196" t="s">
        <v>420</v>
      </c>
      <c r="Y196">
        <v>2.2566000000000002</v>
      </c>
      <c r="Z196" t="s">
        <v>898</v>
      </c>
      <c r="AA196">
        <v>0.27960000000000002</v>
      </c>
      <c r="AB196" t="s">
        <v>899</v>
      </c>
      <c r="AC196">
        <v>1.2025999999999999</v>
      </c>
      <c r="AD196">
        <v>10.194100000000001</v>
      </c>
      <c r="AE196">
        <v>115.9136</v>
      </c>
      <c r="AF196">
        <v>33</v>
      </c>
      <c r="AG196">
        <v>74</v>
      </c>
      <c r="AH196">
        <v>14</v>
      </c>
      <c r="AI196">
        <v>287</v>
      </c>
      <c r="AJ196" t="s">
        <v>396</v>
      </c>
      <c r="AL196" t="e">
        <f t="shared" ref="AL196:AL259" si="194">IF(AND(#REF!&lt;&gt;#REF!,#REF!&lt;&gt;#REF!),"Bold","")</f>
        <v>#REF!</v>
      </c>
    </row>
    <row r="197" spans="1:38">
      <c r="A197" t="s">
        <v>294</v>
      </c>
      <c r="B197" s="1">
        <v>0.53819444444444442</v>
      </c>
      <c r="C197" t="s">
        <v>156</v>
      </c>
      <c r="D197" t="s">
        <v>229</v>
      </c>
      <c r="E197" t="s">
        <v>277</v>
      </c>
      <c r="F197">
        <v>3493</v>
      </c>
      <c r="G197" t="s">
        <v>231</v>
      </c>
      <c r="H197" t="s">
        <v>232</v>
      </c>
      <c r="I197" t="s">
        <v>5</v>
      </c>
      <c r="J197" t="s">
        <v>278</v>
      </c>
      <c r="K197" t="s">
        <v>279</v>
      </c>
      <c r="L197">
        <v>3</v>
      </c>
      <c r="M197">
        <v>46.314999999999998</v>
      </c>
      <c r="N197">
        <v>32.615600000000001</v>
      </c>
      <c r="O197">
        <v>22.426600000000001</v>
      </c>
      <c r="P197">
        <v>9.2485999999999997</v>
      </c>
      <c r="Q197">
        <v>5.1863000000000001</v>
      </c>
      <c r="R197">
        <v>4.5956000000000001</v>
      </c>
      <c r="S197">
        <v>2.7286999999999999</v>
      </c>
      <c r="T197">
        <v>1.7844</v>
      </c>
      <c r="U197">
        <v>1.5880000000000001</v>
      </c>
      <c r="V197">
        <v>1.5261</v>
      </c>
      <c r="W197">
        <v>17.902899999999999</v>
      </c>
      <c r="X197" t="s">
        <v>295</v>
      </c>
      <c r="Y197">
        <v>0.70489999999999997</v>
      </c>
      <c r="Z197" t="s">
        <v>296</v>
      </c>
      <c r="AA197">
        <v>1.6086</v>
      </c>
      <c r="AB197" t="s">
        <v>239</v>
      </c>
      <c r="AC197">
        <v>1.3145</v>
      </c>
      <c r="AD197">
        <v>10.0558</v>
      </c>
      <c r="AE197">
        <v>159.60149999999999</v>
      </c>
      <c r="AF197">
        <v>14</v>
      </c>
      <c r="AG197">
        <v>57</v>
      </c>
      <c r="AH197">
        <v>14</v>
      </c>
      <c r="AI197">
        <v>277</v>
      </c>
      <c r="AJ197" t="s">
        <v>396</v>
      </c>
      <c r="AL197" t="e">
        <f t="shared" ref="AL197:AL260" si="195">IF(AND(#REF!&lt;&gt;#REF!,#REF!&lt;&gt;#REF!),"Bold","")</f>
        <v>#REF!</v>
      </c>
    </row>
    <row r="198" spans="1:38">
      <c r="A198" t="s">
        <v>1037</v>
      </c>
      <c r="B198" s="1">
        <v>0.71875</v>
      </c>
      <c r="C198" t="s">
        <v>214</v>
      </c>
      <c r="D198" t="s">
        <v>1023</v>
      </c>
      <c r="E198" t="s">
        <v>335</v>
      </c>
      <c r="F198">
        <v>5531</v>
      </c>
      <c r="G198" t="s">
        <v>979</v>
      </c>
      <c r="H198" t="s">
        <v>980</v>
      </c>
      <c r="I198" t="s">
        <v>5</v>
      </c>
      <c r="J198" t="s">
        <v>278</v>
      </c>
      <c r="K198" t="s">
        <v>1024</v>
      </c>
      <c r="L198">
        <v>3</v>
      </c>
      <c r="M198">
        <v>68.725300000000004</v>
      </c>
      <c r="N198">
        <v>58.988199999999999</v>
      </c>
      <c r="O198">
        <v>21.549700000000001</v>
      </c>
      <c r="P198">
        <v>7.5707000000000004</v>
      </c>
      <c r="Q198">
        <v>5.2519999999999998</v>
      </c>
      <c r="R198">
        <v>7.5683999999999996</v>
      </c>
      <c r="S198">
        <v>4.4772999999999996</v>
      </c>
      <c r="T198">
        <v>2.0693000000000001</v>
      </c>
      <c r="U198">
        <v>1.6133999999999999</v>
      </c>
      <c r="V198">
        <v>2.0163000000000002</v>
      </c>
      <c r="W198">
        <v>20.695699999999999</v>
      </c>
      <c r="X198" t="s">
        <v>1017</v>
      </c>
      <c r="Y198">
        <v>1.4813000000000001</v>
      </c>
      <c r="Z198" t="s">
        <v>1038</v>
      </c>
      <c r="AA198">
        <v>1.5843</v>
      </c>
      <c r="AB198" t="s">
        <v>995</v>
      </c>
      <c r="AC198">
        <v>1.9807999999999999</v>
      </c>
      <c r="AD198">
        <v>9.9638000000000009</v>
      </c>
      <c r="AE198">
        <v>215.53649999999999</v>
      </c>
      <c r="AF198">
        <v>8</v>
      </c>
      <c r="AG198">
        <v>80</v>
      </c>
      <c r="AH198">
        <v>14</v>
      </c>
      <c r="AI198">
        <v>19</v>
      </c>
      <c r="AJ198" t="s">
        <v>396</v>
      </c>
      <c r="AL198" t="e">
        <f t="shared" ref="AL198:AL261" si="196">IF(AND(#REF!&lt;&gt;#REF!,#REF!&lt;&gt;#REF!),"Bold","")</f>
        <v>#REF!</v>
      </c>
    </row>
    <row r="199" spans="1:38">
      <c r="A199" t="s">
        <v>1009</v>
      </c>
      <c r="B199" s="1">
        <v>0.69791666666666663</v>
      </c>
      <c r="C199" t="s">
        <v>214</v>
      </c>
      <c r="D199" t="s">
        <v>448</v>
      </c>
      <c r="E199" t="s">
        <v>230</v>
      </c>
      <c r="F199">
        <v>3752</v>
      </c>
      <c r="G199" t="s">
        <v>979</v>
      </c>
      <c r="H199" t="s">
        <v>980</v>
      </c>
      <c r="I199" t="s">
        <v>5</v>
      </c>
      <c r="J199" t="s">
        <v>278</v>
      </c>
      <c r="K199" t="s">
        <v>981</v>
      </c>
      <c r="L199">
        <v>3</v>
      </c>
      <c r="M199">
        <v>71.834999999999994</v>
      </c>
      <c r="N199">
        <v>37.283999999999999</v>
      </c>
      <c r="O199">
        <v>26.797599999999999</v>
      </c>
      <c r="P199">
        <v>6.8726000000000003</v>
      </c>
      <c r="Q199">
        <v>3.8422000000000001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 t="s">
        <v>1010</v>
      </c>
      <c r="Y199">
        <v>1.3644000000000001</v>
      </c>
      <c r="Z199" t="s">
        <v>1011</v>
      </c>
      <c r="AA199">
        <v>1.669</v>
      </c>
      <c r="AB199" t="s">
        <v>1012</v>
      </c>
      <c r="AC199">
        <v>1.3645</v>
      </c>
      <c r="AD199">
        <v>9.7997999999999994</v>
      </c>
      <c r="AE199">
        <v>172.47909999999999</v>
      </c>
      <c r="AF199">
        <v>12</v>
      </c>
      <c r="AG199">
        <v>69</v>
      </c>
      <c r="AH199">
        <v>14</v>
      </c>
      <c r="AI199">
        <v>19</v>
      </c>
      <c r="AJ199" t="s">
        <v>396</v>
      </c>
      <c r="AL199" t="e">
        <f t="shared" ref="AL199:AL262" si="197">IF(AND(#REF!&lt;&gt;#REF!,#REF!&lt;&gt;#REF!),"Bold","")</f>
        <v>#REF!</v>
      </c>
    </row>
    <row r="200" spans="1:38">
      <c r="A200" t="s">
        <v>835</v>
      </c>
      <c r="B200" s="1">
        <v>0.65625</v>
      </c>
      <c r="C200" t="s">
        <v>162</v>
      </c>
      <c r="D200" t="s">
        <v>587</v>
      </c>
      <c r="E200" t="s">
        <v>335</v>
      </c>
      <c r="F200">
        <v>4094</v>
      </c>
      <c r="G200" t="s">
        <v>336</v>
      </c>
      <c r="H200" t="s">
        <v>337</v>
      </c>
      <c r="I200" t="s">
        <v>5</v>
      </c>
      <c r="J200" t="s">
        <v>278</v>
      </c>
      <c r="K200" t="s">
        <v>814</v>
      </c>
      <c r="L200">
        <v>6</v>
      </c>
      <c r="M200">
        <v>55.529000000000003</v>
      </c>
      <c r="N200">
        <v>60.234099999999998</v>
      </c>
      <c r="O200">
        <v>20.752199999999998</v>
      </c>
      <c r="P200">
        <v>9.5345999999999993</v>
      </c>
      <c r="Q200">
        <v>5.4238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10.5036</v>
      </c>
      <c r="X200" t="s">
        <v>836</v>
      </c>
      <c r="Y200">
        <v>1.0532999999999999</v>
      </c>
      <c r="Z200" t="s">
        <v>837</v>
      </c>
      <c r="AA200">
        <v>0.24909999999999999</v>
      </c>
      <c r="AB200" t="s">
        <v>838</v>
      </c>
      <c r="AC200">
        <v>0.65839999999999999</v>
      </c>
      <c r="AD200">
        <v>9.75</v>
      </c>
      <c r="AE200">
        <v>186.66990000000001</v>
      </c>
      <c r="AF200">
        <v>25</v>
      </c>
      <c r="AG200">
        <v>108</v>
      </c>
      <c r="AH200">
        <v>14</v>
      </c>
      <c r="AI200">
        <v>26</v>
      </c>
      <c r="AJ200" t="s">
        <v>396</v>
      </c>
      <c r="AL200" t="e">
        <f t="shared" ref="AL200:AL263" si="198">IF(AND(#REF!&lt;&gt;#REF!,#REF!&lt;&gt;#REF!),"Bold","")</f>
        <v>#REF!</v>
      </c>
    </row>
    <row r="201" spans="1:38">
      <c r="A201" t="s">
        <v>594</v>
      </c>
      <c r="B201" s="1">
        <v>0.59722222222222221</v>
      </c>
      <c r="C201" t="s">
        <v>177</v>
      </c>
      <c r="D201" t="s">
        <v>587</v>
      </c>
      <c r="E201" t="s">
        <v>335</v>
      </c>
      <c r="F201">
        <v>4094</v>
      </c>
      <c r="G201" t="s">
        <v>336</v>
      </c>
      <c r="H201" t="s">
        <v>337</v>
      </c>
      <c r="I201" t="s">
        <v>233</v>
      </c>
      <c r="J201" t="s">
        <v>338</v>
      </c>
      <c r="K201" t="s">
        <v>588</v>
      </c>
      <c r="L201">
        <v>5</v>
      </c>
      <c r="M201">
        <v>70.435900000000004</v>
      </c>
      <c r="N201">
        <v>26.173300000000001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 t="s">
        <v>520</v>
      </c>
      <c r="Y201">
        <v>2.3540999999999999</v>
      </c>
      <c r="Z201" t="s">
        <v>347</v>
      </c>
      <c r="AA201">
        <v>1.6990000000000001</v>
      </c>
      <c r="AB201" t="s">
        <v>595</v>
      </c>
      <c r="AC201">
        <v>1.5773999999999999</v>
      </c>
      <c r="AD201">
        <v>9.5</v>
      </c>
      <c r="AE201">
        <v>153.0523</v>
      </c>
      <c r="AF201">
        <v>4</v>
      </c>
      <c r="AG201">
        <v>0</v>
      </c>
      <c r="AH201">
        <v>14</v>
      </c>
      <c r="AI201">
        <v>12</v>
      </c>
      <c r="AJ201" t="s">
        <v>396</v>
      </c>
      <c r="AL201" t="e">
        <f t="shared" ref="AL201:AL264" si="199">IF(AND(#REF!&lt;&gt;#REF!,#REF!&lt;&gt;#REF!),"Bold","")</f>
        <v>#REF!</v>
      </c>
    </row>
    <row r="202" spans="1:38">
      <c r="A202" t="s">
        <v>248</v>
      </c>
      <c r="B202" s="1">
        <v>0.51736111111111105</v>
      </c>
      <c r="C202" t="s">
        <v>156</v>
      </c>
      <c r="D202" t="s">
        <v>229</v>
      </c>
      <c r="E202" t="s">
        <v>230</v>
      </c>
      <c r="F202">
        <v>4787</v>
      </c>
      <c r="G202" t="s">
        <v>231</v>
      </c>
      <c r="H202" t="s">
        <v>232</v>
      </c>
      <c r="I202" t="s">
        <v>233</v>
      </c>
      <c r="J202" t="s">
        <v>234</v>
      </c>
      <c r="K202" t="s">
        <v>235</v>
      </c>
      <c r="L202">
        <v>2</v>
      </c>
      <c r="M202">
        <v>73.361000000000004</v>
      </c>
      <c r="N202">
        <v>52.586199999999998</v>
      </c>
      <c r="O202">
        <v>16.933800000000002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19.625</v>
      </c>
      <c r="X202" t="s">
        <v>249</v>
      </c>
      <c r="Y202">
        <v>1.5169999999999999</v>
      </c>
      <c r="Z202" t="s">
        <v>250</v>
      </c>
      <c r="AA202">
        <v>1.1882999999999999</v>
      </c>
      <c r="AB202" t="s">
        <v>251</v>
      </c>
      <c r="AC202">
        <v>1.605</v>
      </c>
      <c r="AD202">
        <v>9.4993999999999996</v>
      </c>
      <c r="AE202">
        <v>202.98560000000001</v>
      </c>
      <c r="AF202">
        <v>4</v>
      </c>
      <c r="AG202">
        <v>75</v>
      </c>
      <c r="AH202">
        <v>14</v>
      </c>
      <c r="AI202">
        <v>216</v>
      </c>
      <c r="AJ202" t="s">
        <v>396</v>
      </c>
      <c r="AL202" t="e">
        <f t="shared" ref="AL202:AL265" si="200">IF(AND(#REF!&lt;&gt;#REF!,#REF!&lt;&gt;#REF!),"Bold","")</f>
        <v>#REF!</v>
      </c>
    </row>
    <row r="203" spans="1:38">
      <c r="A203" t="s">
        <v>357</v>
      </c>
      <c r="B203" s="1">
        <v>0.54513888888888895</v>
      </c>
      <c r="C203" t="s">
        <v>162</v>
      </c>
      <c r="D203" t="s">
        <v>334</v>
      </c>
      <c r="E203" t="s">
        <v>335</v>
      </c>
      <c r="F203">
        <v>3769</v>
      </c>
      <c r="G203" t="s">
        <v>336</v>
      </c>
      <c r="H203" t="s">
        <v>337</v>
      </c>
      <c r="I203" t="s">
        <v>233</v>
      </c>
      <c r="J203" t="s">
        <v>338</v>
      </c>
      <c r="K203" t="s">
        <v>339</v>
      </c>
      <c r="L203">
        <v>8</v>
      </c>
      <c r="M203">
        <v>59.450600000000001</v>
      </c>
      <c r="N203">
        <v>37.028500000000001</v>
      </c>
      <c r="O203">
        <v>17.345099999999999</v>
      </c>
      <c r="P203">
        <v>10.404</v>
      </c>
      <c r="Q203">
        <v>7.1412000000000004</v>
      </c>
      <c r="R203">
        <v>4.8044000000000002</v>
      </c>
      <c r="S203">
        <v>3.96</v>
      </c>
      <c r="T203">
        <v>2.5697999999999999</v>
      </c>
      <c r="U203">
        <v>1.9461999999999999</v>
      </c>
      <c r="V203">
        <v>1.6195999999999999</v>
      </c>
      <c r="W203">
        <v>11.1914</v>
      </c>
      <c r="X203" t="s">
        <v>358</v>
      </c>
      <c r="Y203">
        <v>2.1442000000000001</v>
      </c>
      <c r="Z203" t="s">
        <v>359</v>
      </c>
      <c r="AA203">
        <v>1.0625</v>
      </c>
      <c r="AB203" t="s">
        <v>360</v>
      </c>
      <c r="AC203">
        <v>2.0448</v>
      </c>
      <c r="AD203">
        <v>9.4222999999999999</v>
      </c>
      <c r="AE203">
        <v>172.13460000000001</v>
      </c>
      <c r="AF203">
        <v>20</v>
      </c>
      <c r="AG203">
        <v>0</v>
      </c>
      <c r="AH203">
        <v>14</v>
      </c>
      <c r="AI203">
        <v>234</v>
      </c>
      <c r="AJ203" t="s">
        <v>396</v>
      </c>
      <c r="AL203" t="e">
        <f t="shared" ref="AL203:AL266" si="201">IF(AND(#REF!&lt;&gt;#REF!,#REF!&lt;&gt;#REF!),"Bold","")</f>
        <v>#REF!</v>
      </c>
    </row>
    <row r="204" spans="1:38">
      <c r="A204" t="s">
        <v>1170</v>
      </c>
      <c r="B204" s="1">
        <v>0.82291666666666663</v>
      </c>
      <c r="C204" t="s">
        <v>214</v>
      </c>
      <c r="D204" t="s">
        <v>1164</v>
      </c>
      <c r="E204" t="s">
        <v>230</v>
      </c>
      <c r="F204">
        <v>3752</v>
      </c>
      <c r="G204" t="s">
        <v>979</v>
      </c>
      <c r="H204" t="s">
        <v>980</v>
      </c>
      <c r="I204" t="s">
        <v>5</v>
      </c>
      <c r="J204" t="s">
        <v>234</v>
      </c>
      <c r="K204" t="s">
        <v>1165</v>
      </c>
      <c r="L204">
        <v>2</v>
      </c>
      <c r="M204">
        <v>74.715999999999994</v>
      </c>
      <c r="N204">
        <v>46.081000000000003</v>
      </c>
      <c r="O204">
        <v>30.604299999999999</v>
      </c>
      <c r="P204">
        <v>5.7950999999999997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19.0943</v>
      </c>
      <c r="X204" t="s">
        <v>987</v>
      </c>
      <c r="Y204">
        <v>2.0985999999999998</v>
      </c>
      <c r="Z204" t="s">
        <v>247</v>
      </c>
      <c r="AA204">
        <v>1.2612000000000001</v>
      </c>
      <c r="AB204" t="s">
        <v>1171</v>
      </c>
      <c r="AC204">
        <v>1.0349999999999999</v>
      </c>
      <c r="AD204">
        <v>9.4</v>
      </c>
      <c r="AE204">
        <v>209.0164</v>
      </c>
      <c r="AF204">
        <v>5</v>
      </c>
      <c r="AG204">
        <v>72</v>
      </c>
      <c r="AH204">
        <v>14</v>
      </c>
      <c r="AI204">
        <v>35</v>
      </c>
      <c r="AJ204" t="s">
        <v>396</v>
      </c>
      <c r="AL204" t="e">
        <f t="shared" ref="AL204:AL267" si="202">IF(AND(#REF!&lt;&gt;#REF!,#REF!&lt;&gt;#REF!),"Bold","")</f>
        <v>#REF!</v>
      </c>
    </row>
    <row r="205" spans="1:38">
      <c r="A205" t="s">
        <v>437</v>
      </c>
      <c r="B205" s="1">
        <v>0.54861111111111105</v>
      </c>
      <c r="C205" t="s">
        <v>177</v>
      </c>
      <c r="D205" t="s">
        <v>390</v>
      </c>
      <c r="E205" t="s">
        <v>230</v>
      </c>
      <c r="F205">
        <v>3119</v>
      </c>
      <c r="G205" t="s">
        <v>336</v>
      </c>
      <c r="H205" t="s">
        <v>337</v>
      </c>
      <c r="I205" t="s">
        <v>5</v>
      </c>
      <c r="J205" t="s">
        <v>278</v>
      </c>
      <c r="K205" t="s">
        <v>391</v>
      </c>
      <c r="L205">
        <v>8</v>
      </c>
      <c r="M205">
        <v>45.805100000000003</v>
      </c>
      <c r="N205">
        <v>23.072399999999998</v>
      </c>
      <c r="O205">
        <v>15.651400000000001</v>
      </c>
      <c r="P205">
        <v>5.0061</v>
      </c>
      <c r="Q205">
        <v>2.8506</v>
      </c>
      <c r="R205">
        <v>3.0792000000000002</v>
      </c>
      <c r="S205">
        <v>2.3086000000000002</v>
      </c>
      <c r="T205">
        <v>0.91190000000000004</v>
      </c>
      <c r="U205">
        <v>0.53839999999999999</v>
      </c>
      <c r="V205">
        <v>1.2676000000000001</v>
      </c>
      <c r="W205">
        <v>14.505000000000001</v>
      </c>
      <c r="X205" t="s">
        <v>438</v>
      </c>
      <c r="Y205">
        <v>2.4922</v>
      </c>
      <c r="Z205" t="s">
        <v>439</v>
      </c>
      <c r="AA205">
        <v>0.1236</v>
      </c>
      <c r="AB205" t="s">
        <v>440</v>
      </c>
      <c r="AC205">
        <v>0</v>
      </c>
      <c r="AD205">
        <v>9.3000000000000007</v>
      </c>
      <c r="AE205">
        <v>126.9121</v>
      </c>
      <c r="AF205">
        <v>14</v>
      </c>
      <c r="AG205">
        <v>74</v>
      </c>
      <c r="AH205">
        <v>14</v>
      </c>
      <c r="AI205">
        <v>647</v>
      </c>
      <c r="AJ205" t="s">
        <v>396</v>
      </c>
      <c r="AL205" t="e">
        <f t="shared" ref="AL205:AL268" si="203">IF(AND(#REF!&lt;&gt;#REF!,#REF!&lt;&gt;#REF!),"Bold","")</f>
        <v>#REF!</v>
      </c>
    </row>
    <row r="206" spans="1:38">
      <c r="A206" t="s">
        <v>1005</v>
      </c>
      <c r="B206" s="1">
        <v>0.69791666666666663</v>
      </c>
      <c r="C206" t="s">
        <v>214</v>
      </c>
      <c r="D206" t="s">
        <v>448</v>
      </c>
      <c r="E206" t="s">
        <v>230</v>
      </c>
      <c r="F206">
        <v>3752</v>
      </c>
      <c r="G206" t="s">
        <v>979</v>
      </c>
      <c r="H206" t="s">
        <v>980</v>
      </c>
      <c r="I206" t="s">
        <v>5</v>
      </c>
      <c r="J206" t="s">
        <v>278</v>
      </c>
      <c r="K206" t="s">
        <v>981</v>
      </c>
      <c r="L206">
        <v>3</v>
      </c>
      <c r="M206">
        <v>67.89</v>
      </c>
      <c r="N206">
        <v>30.526399999999999</v>
      </c>
      <c r="O206">
        <v>26.470099999999999</v>
      </c>
      <c r="P206">
        <v>6.7218999999999998</v>
      </c>
      <c r="Q206">
        <v>5.0353000000000003</v>
      </c>
      <c r="R206">
        <v>3.4033000000000002</v>
      </c>
      <c r="S206">
        <v>0</v>
      </c>
      <c r="T206">
        <v>0</v>
      </c>
      <c r="U206">
        <v>0</v>
      </c>
      <c r="V206">
        <v>0</v>
      </c>
      <c r="W206">
        <v>16.5121</v>
      </c>
      <c r="X206" t="s">
        <v>1006</v>
      </c>
      <c r="Y206">
        <v>1.8381000000000001</v>
      </c>
      <c r="Z206" t="s">
        <v>1007</v>
      </c>
      <c r="AA206">
        <v>1.0691999999999999</v>
      </c>
      <c r="AB206" t="s">
        <v>1008</v>
      </c>
      <c r="AC206">
        <v>2.1514000000000002</v>
      </c>
      <c r="AD206">
        <v>9.0335999999999999</v>
      </c>
      <c r="AE206">
        <v>178.0898</v>
      </c>
      <c r="AF206">
        <v>4.5</v>
      </c>
      <c r="AG206">
        <v>62</v>
      </c>
      <c r="AH206">
        <v>14</v>
      </c>
      <c r="AI206">
        <v>147</v>
      </c>
      <c r="AJ206" t="s">
        <v>396</v>
      </c>
      <c r="AL206" t="e">
        <f t="shared" ref="AL206:AL269" si="204">IF(AND(#REF!&lt;&gt;#REF!,#REF!&lt;&gt;#REF!),"Bold","")</f>
        <v>#REF!</v>
      </c>
    </row>
    <row r="207" spans="1:38">
      <c r="A207" t="s">
        <v>566</v>
      </c>
      <c r="B207" s="1">
        <v>0.59027777777777779</v>
      </c>
      <c r="C207" t="s">
        <v>162</v>
      </c>
      <c r="D207" t="s">
        <v>469</v>
      </c>
      <c r="E207" t="s">
        <v>335</v>
      </c>
      <c r="F207">
        <v>4614</v>
      </c>
      <c r="G207" t="s">
        <v>336</v>
      </c>
      <c r="H207" t="s">
        <v>337</v>
      </c>
      <c r="I207" t="s">
        <v>5</v>
      </c>
      <c r="J207" t="s">
        <v>338</v>
      </c>
      <c r="K207" t="s">
        <v>560</v>
      </c>
      <c r="L207">
        <v>6</v>
      </c>
      <c r="M207">
        <v>64.477400000000003</v>
      </c>
      <c r="N207">
        <v>67.784099999999995</v>
      </c>
      <c r="O207">
        <v>17.614100000000001</v>
      </c>
      <c r="P207">
        <v>7.3105000000000002</v>
      </c>
      <c r="Q207">
        <v>6.8083999999999998</v>
      </c>
      <c r="R207">
        <v>2.8639000000000001</v>
      </c>
      <c r="S207">
        <v>2.7193000000000001</v>
      </c>
      <c r="T207">
        <v>2.6141000000000001</v>
      </c>
      <c r="U207">
        <v>1.6181000000000001</v>
      </c>
      <c r="V207">
        <v>1.2704</v>
      </c>
      <c r="W207">
        <v>19.3093</v>
      </c>
      <c r="X207" t="s">
        <v>378</v>
      </c>
      <c r="Y207">
        <v>2.7934999999999999</v>
      </c>
      <c r="Z207" t="s">
        <v>567</v>
      </c>
      <c r="AA207">
        <v>2.3635000000000002</v>
      </c>
      <c r="AB207" t="s">
        <v>568</v>
      </c>
      <c r="AC207">
        <v>1.7681</v>
      </c>
      <c r="AD207">
        <v>9.0225000000000009</v>
      </c>
      <c r="AE207">
        <v>210.3372</v>
      </c>
      <c r="AF207">
        <v>6.5</v>
      </c>
      <c r="AG207">
        <v>105</v>
      </c>
      <c r="AH207">
        <v>18</v>
      </c>
      <c r="AI207">
        <v>10</v>
      </c>
      <c r="AJ207" t="s">
        <v>396</v>
      </c>
      <c r="AL207" t="e">
        <f t="shared" ref="AL207:AL270" si="205">IF(AND(#REF!&lt;&gt;#REF!,#REF!&lt;&gt;#REF!),"Bold","")</f>
        <v>#REF!</v>
      </c>
    </row>
    <row r="208" spans="1:38">
      <c r="A208" t="s">
        <v>327</v>
      </c>
      <c r="B208" s="1">
        <v>0.53819444444444442</v>
      </c>
      <c r="C208" t="s">
        <v>156</v>
      </c>
      <c r="D208" t="s">
        <v>229</v>
      </c>
      <c r="E208" t="s">
        <v>277</v>
      </c>
      <c r="F208">
        <v>3493</v>
      </c>
      <c r="G208" t="s">
        <v>231</v>
      </c>
      <c r="H208" t="s">
        <v>232</v>
      </c>
      <c r="I208" t="s">
        <v>5</v>
      </c>
      <c r="J208" t="s">
        <v>278</v>
      </c>
      <c r="K208" t="s">
        <v>279</v>
      </c>
      <c r="L208">
        <v>3</v>
      </c>
      <c r="M208">
        <v>31.937799999999999</v>
      </c>
      <c r="N208">
        <v>27.801400000000001</v>
      </c>
      <c r="O208">
        <v>16.4954</v>
      </c>
      <c r="P208">
        <v>7.9085000000000001</v>
      </c>
      <c r="Q208">
        <v>5.1585000000000001</v>
      </c>
      <c r="R208">
        <v>3.5621</v>
      </c>
      <c r="S208">
        <v>1.6162000000000001</v>
      </c>
      <c r="T208">
        <v>1.0230999999999999</v>
      </c>
      <c r="U208">
        <v>0.41139999999999999</v>
      </c>
      <c r="V208">
        <v>0.94099999999999995</v>
      </c>
      <c r="W208">
        <v>12.972099999999999</v>
      </c>
      <c r="X208" t="s">
        <v>328</v>
      </c>
      <c r="Y208">
        <v>0.88229999999999997</v>
      </c>
      <c r="Z208" t="s">
        <v>329</v>
      </c>
      <c r="AA208">
        <v>0.85429999999999995</v>
      </c>
      <c r="AB208" t="s">
        <v>330</v>
      </c>
      <c r="AC208">
        <v>1.5815999999999999</v>
      </c>
      <c r="AD208">
        <v>9.0215999999999994</v>
      </c>
      <c r="AE208">
        <v>122.1674</v>
      </c>
      <c r="AF208">
        <v>25</v>
      </c>
      <c r="AG208">
        <v>45</v>
      </c>
      <c r="AH208">
        <v>18</v>
      </c>
      <c r="AI208">
        <v>19</v>
      </c>
      <c r="AJ208" t="s">
        <v>396</v>
      </c>
      <c r="AL208" t="e">
        <f t="shared" ref="AL208:AL271" si="206">IF(AND(#REF!&lt;&gt;#REF!,#REF!&lt;&gt;#REF!),"Bold","")</f>
        <v>#REF!</v>
      </c>
    </row>
    <row r="209" spans="1:38">
      <c r="A209" t="s">
        <v>408</v>
      </c>
      <c r="B209" s="1">
        <v>0.54861111111111105</v>
      </c>
      <c r="C209" t="s">
        <v>177</v>
      </c>
      <c r="D209" t="s">
        <v>390</v>
      </c>
      <c r="E209" t="s">
        <v>230</v>
      </c>
      <c r="F209">
        <v>3119</v>
      </c>
      <c r="G209" t="s">
        <v>336</v>
      </c>
      <c r="H209" t="s">
        <v>337</v>
      </c>
      <c r="I209" t="s">
        <v>5</v>
      </c>
      <c r="J209" t="s">
        <v>278</v>
      </c>
      <c r="K209" t="s">
        <v>391</v>
      </c>
      <c r="L209">
        <v>5</v>
      </c>
      <c r="M209">
        <v>49.508200000000002</v>
      </c>
      <c r="N209">
        <v>40.306600000000003</v>
      </c>
      <c r="O209">
        <v>25.081800000000001</v>
      </c>
      <c r="P209">
        <v>7.2285000000000004</v>
      </c>
      <c r="Q209">
        <v>4.6769999999999996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17.202100000000002</v>
      </c>
      <c r="X209" t="s">
        <v>409</v>
      </c>
      <c r="Y209">
        <v>2.2479</v>
      </c>
      <c r="Z209" t="s">
        <v>410</v>
      </c>
      <c r="AA209">
        <v>0.23730000000000001</v>
      </c>
      <c r="AB209" t="s">
        <v>370</v>
      </c>
      <c r="AC209">
        <v>1.0685</v>
      </c>
      <c r="AD209">
        <v>9</v>
      </c>
      <c r="AE209">
        <v>167.68440000000001</v>
      </c>
      <c r="AF209">
        <v>20</v>
      </c>
      <c r="AG209">
        <v>87</v>
      </c>
      <c r="AH209">
        <v>18</v>
      </c>
      <c r="AI209">
        <v>54</v>
      </c>
      <c r="AJ209" t="s">
        <v>396</v>
      </c>
      <c r="AL209" t="e">
        <f t="shared" ref="AL209:AL272" si="207">IF(AND(#REF!&lt;&gt;#REF!,#REF!&lt;&gt;#REF!),"Bold","")</f>
        <v>#REF!</v>
      </c>
    </row>
    <row r="210" spans="1:38">
      <c r="A210" t="s">
        <v>781</v>
      </c>
      <c r="B210" s="1">
        <v>0.64236111111111105</v>
      </c>
      <c r="C210" t="s">
        <v>177</v>
      </c>
      <c r="D210" t="s">
        <v>705</v>
      </c>
      <c r="E210" t="s">
        <v>775</v>
      </c>
      <c r="F210">
        <v>7408</v>
      </c>
      <c r="G210" t="s">
        <v>336</v>
      </c>
      <c r="H210" t="s">
        <v>337</v>
      </c>
      <c r="I210" t="s">
        <v>233</v>
      </c>
      <c r="J210" t="s">
        <v>338</v>
      </c>
      <c r="K210" t="s">
        <v>776</v>
      </c>
      <c r="L210">
        <v>6</v>
      </c>
      <c r="M210">
        <v>71.615600000000001</v>
      </c>
      <c r="N210">
        <v>66.320300000000003</v>
      </c>
      <c r="O210">
        <v>21.948399999999999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 t="s">
        <v>508</v>
      </c>
      <c r="Y210">
        <v>4.1961000000000004</v>
      </c>
      <c r="Z210" t="s">
        <v>782</v>
      </c>
      <c r="AA210">
        <v>3.1798000000000002</v>
      </c>
      <c r="AB210" t="s">
        <v>487</v>
      </c>
      <c r="AC210">
        <v>1.9114</v>
      </c>
      <c r="AD210">
        <v>8.9999000000000002</v>
      </c>
      <c r="AE210">
        <v>208.95140000000001</v>
      </c>
      <c r="AF210">
        <v>8</v>
      </c>
      <c r="AG210">
        <v>0</v>
      </c>
      <c r="AH210">
        <v>18</v>
      </c>
      <c r="AI210">
        <v>24</v>
      </c>
      <c r="AJ210" t="s">
        <v>396</v>
      </c>
      <c r="AL210" t="e">
        <f t="shared" ref="AL210:AL273" si="208">IF(AND(#REF!&lt;&gt;#REF!,#REF!&lt;&gt;#REF!),"Bold","")</f>
        <v>#REF!</v>
      </c>
    </row>
    <row r="211" spans="1:38">
      <c r="A211" t="s">
        <v>484</v>
      </c>
      <c r="B211" s="1">
        <v>0.56597222222222221</v>
      </c>
      <c r="C211" t="s">
        <v>162</v>
      </c>
      <c r="D211" t="s">
        <v>469</v>
      </c>
      <c r="E211" t="s">
        <v>335</v>
      </c>
      <c r="F211">
        <v>4614</v>
      </c>
      <c r="G211" t="s">
        <v>336</v>
      </c>
      <c r="H211" t="s">
        <v>337</v>
      </c>
      <c r="I211" t="s">
        <v>5</v>
      </c>
      <c r="J211" t="s">
        <v>338</v>
      </c>
      <c r="K211" t="s">
        <v>470</v>
      </c>
      <c r="L211">
        <v>5</v>
      </c>
      <c r="M211">
        <v>70.871200000000002</v>
      </c>
      <c r="N211">
        <v>55.316099999999999</v>
      </c>
      <c r="O211">
        <v>24.3947</v>
      </c>
      <c r="P211">
        <v>5.6288</v>
      </c>
      <c r="Q211">
        <v>4.3102999999999998</v>
      </c>
      <c r="R211">
        <v>2.4542999999999999</v>
      </c>
      <c r="S211">
        <v>1.8323</v>
      </c>
      <c r="T211">
        <v>0</v>
      </c>
      <c r="U211">
        <v>0</v>
      </c>
      <c r="V211">
        <v>0</v>
      </c>
      <c r="W211">
        <v>11.3193</v>
      </c>
      <c r="X211" t="s">
        <v>386</v>
      </c>
      <c r="Y211">
        <v>0.64480000000000004</v>
      </c>
      <c r="Z211" t="s">
        <v>485</v>
      </c>
      <c r="AA211">
        <v>0.99939999999999996</v>
      </c>
      <c r="AB211" t="s">
        <v>384</v>
      </c>
      <c r="AC211">
        <v>2.0224000000000002</v>
      </c>
      <c r="AD211">
        <v>8.9379000000000008</v>
      </c>
      <c r="AE211">
        <v>193.1395</v>
      </c>
      <c r="AF211">
        <v>7</v>
      </c>
      <c r="AG211">
        <v>96</v>
      </c>
      <c r="AH211">
        <v>18</v>
      </c>
      <c r="AI211">
        <v>39</v>
      </c>
      <c r="AJ211" t="s">
        <v>396</v>
      </c>
      <c r="AL211" t="e">
        <f t="shared" ref="AL211:AL274" si="209">IF(AND(#REF!&lt;&gt;#REF!,#REF!&lt;&gt;#REF!),"Bold","")</f>
        <v>#REF!</v>
      </c>
    </row>
    <row r="212" spans="1:38">
      <c r="A212" t="s">
        <v>1108</v>
      </c>
      <c r="B212" s="1">
        <v>0.76041666666666663</v>
      </c>
      <c r="C212" t="s">
        <v>214</v>
      </c>
      <c r="D212" t="s">
        <v>229</v>
      </c>
      <c r="E212" t="s">
        <v>277</v>
      </c>
      <c r="F212">
        <v>3105</v>
      </c>
      <c r="G212" t="s">
        <v>979</v>
      </c>
      <c r="H212" t="s">
        <v>980</v>
      </c>
      <c r="I212" t="s">
        <v>5</v>
      </c>
      <c r="J212" t="s">
        <v>278</v>
      </c>
      <c r="K212" t="s">
        <v>1087</v>
      </c>
      <c r="L212">
        <v>5</v>
      </c>
      <c r="M212">
        <v>29.905899999999999</v>
      </c>
      <c r="N212">
        <v>23.306899999999999</v>
      </c>
      <c r="O212">
        <v>13.853400000000001</v>
      </c>
      <c r="P212">
        <v>3.4081999999999999</v>
      </c>
      <c r="Q212">
        <v>3.1318000000000001</v>
      </c>
      <c r="R212">
        <v>2.7951000000000001</v>
      </c>
      <c r="S212">
        <v>1.7889999999999999</v>
      </c>
      <c r="T212">
        <v>1.1492</v>
      </c>
      <c r="U212">
        <v>1.0133000000000001</v>
      </c>
      <c r="V212">
        <v>1.8843000000000001</v>
      </c>
      <c r="W212">
        <v>16.0336</v>
      </c>
      <c r="X212" t="s">
        <v>1044</v>
      </c>
      <c r="Y212">
        <v>0.74160000000000004</v>
      </c>
      <c r="Z212" t="s">
        <v>1109</v>
      </c>
      <c r="AA212">
        <v>1.6148</v>
      </c>
      <c r="AB212" t="s">
        <v>1110</v>
      </c>
      <c r="AC212">
        <v>0.94850000000000001</v>
      </c>
      <c r="AD212">
        <v>8.9138999999999999</v>
      </c>
      <c r="AE212">
        <v>110.48950000000001</v>
      </c>
      <c r="AF212">
        <v>25</v>
      </c>
      <c r="AG212">
        <v>45</v>
      </c>
      <c r="AH212">
        <v>18</v>
      </c>
      <c r="AI212">
        <v>19</v>
      </c>
      <c r="AJ212" t="s">
        <v>396</v>
      </c>
      <c r="AL212" t="e">
        <f t="shared" ref="AL212:AL275" si="210">IF(AND(#REF!&lt;&gt;#REF!,#REF!&lt;&gt;#REF!),"Bold","")</f>
        <v>#REF!</v>
      </c>
    </row>
    <row r="213" spans="1:38">
      <c r="A213" t="s">
        <v>419</v>
      </c>
      <c r="B213" s="1">
        <v>0.54861111111111105</v>
      </c>
      <c r="C213" t="s">
        <v>177</v>
      </c>
      <c r="D213" t="s">
        <v>390</v>
      </c>
      <c r="E213" t="s">
        <v>230</v>
      </c>
      <c r="F213">
        <v>3119</v>
      </c>
      <c r="G213" t="s">
        <v>336</v>
      </c>
      <c r="H213" t="s">
        <v>337</v>
      </c>
      <c r="I213" t="s">
        <v>5</v>
      </c>
      <c r="J213" t="s">
        <v>278</v>
      </c>
      <c r="K213" t="s">
        <v>391</v>
      </c>
      <c r="L213">
        <v>7</v>
      </c>
      <c r="M213">
        <v>51.9878</v>
      </c>
      <c r="N213">
        <v>37.286499999999997</v>
      </c>
      <c r="O213">
        <v>21.4513</v>
      </c>
      <c r="P213">
        <v>6.8654999999999999</v>
      </c>
      <c r="Q213">
        <v>5.9951999999999996</v>
      </c>
      <c r="R213">
        <v>2.4173</v>
      </c>
      <c r="S213">
        <v>2.5017999999999998</v>
      </c>
      <c r="T213">
        <v>1.3955</v>
      </c>
      <c r="U213">
        <v>1.3165</v>
      </c>
      <c r="V213">
        <v>0.44679999999999997</v>
      </c>
      <c r="W213">
        <v>13.8736</v>
      </c>
      <c r="X213" t="s">
        <v>420</v>
      </c>
      <c r="Y213">
        <v>1.4565999999999999</v>
      </c>
      <c r="Z213" t="s">
        <v>421</v>
      </c>
      <c r="AA213">
        <v>0.82889999999999997</v>
      </c>
      <c r="AB213" t="s">
        <v>422</v>
      </c>
      <c r="AC213">
        <v>9.0999999999999998E-2</v>
      </c>
      <c r="AD213">
        <v>8.8139000000000003</v>
      </c>
      <c r="AE213">
        <v>156.72829999999999</v>
      </c>
      <c r="AF213">
        <v>14</v>
      </c>
      <c r="AG213">
        <v>91</v>
      </c>
      <c r="AH213">
        <v>18</v>
      </c>
      <c r="AI213">
        <v>19</v>
      </c>
      <c r="AJ213" t="s">
        <v>396</v>
      </c>
      <c r="AL213" t="e">
        <f t="shared" ref="AL213:AL276" si="211">IF(AND(#REF!&lt;&gt;#REF!,#REF!&lt;&gt;#REF!),"Bold","")</f>
        <v>#REF!</v>
      </c>
    </row>
    <row r="214" spans="1:38">
      <c r="A214" t="s">
        <v>349</v>
      </c>
      <c r="B214" s="1">
        <v>0.54513888888888895</v>
      </c>
      <c r="C214" t="s">
        <v>162</v>
      </c>
      <c r="D214" t="s">
        <v>334</v>
      </c>
      <c r="E214" t="s">
        <v>335</v>
      </c>
      <c r="F214">
        <v>3769</v>
      </c>
      <c r="G214" t="s">
        <v>336</v>
      </c>
      <c r="H214" t="s">
        <v>337</v>
      </c>
      <c r="I214" t="s">
        <v>233</v>
      </c>
      <c r="J214" t="s">
        <v>338</v>
      </c>
      <c r="K214" t="s">
        <v>339</v>
      </c>
      <c r="L214">
        <v>4</v>
      </c>
      <c r="M214">
        <v>68.548000000000002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20.131399999999999</v>
      </c>
      <c r="X214" t="s">
        <v>350</v>
      </c>
      <c r="Y214">
        <v>3.5207000000000002</v>
      </c>
      <c r="Z214" t="s">
        <v>351</v>
      </c>
      <c r="AA214">
        <v>3.7587999999999999</v>
      </c>
      <c r="AB214" t="s">
        <v>352</v>
      </c>
      <c r="AC214">
        <v>1.7484</v>
      </c>
      <c r="AD214">
        <v>8.8000000000000007</v>
      </c>
      <c r="AE214">
        <v>210.7688</v>
      </c>
      <c r="AF214">
        <v>10</v>
      </c>
      <c r="AG214">
        <v>0</v>
      </c>
      <c r="AH214">
        <v>18</v>
      </c>
      <c r="AI214">
        <v>7</v>
      </c>
      <c r="AJ214" t="s">
        <v>396</v>
      </c>
      <c r="AL214" t="e">
        <f t="shared" ref="AL214:AL277" si="212">IF(AND(#REF!&lt;&gt;#REF!,#REF!&lt;&gt;#REF!),"Bold","")</f>
        <v>#REF!</v>
      </c>
    </row>
    <row r="215" spans="1:38">
      <c r="A215" t="s">
        <v>872</v>
      </c>
      <c r="B215" s="1">
        <v>0.66666666666666663</v>
      </c>
      <c r="C215" t="s">
        <v>177</v>
      </c>
      <c r="D215" t="s">
        <v>587</v>
      </c>
      <c r="E215" t="s">
        <v>230</v>
      </c>
      <c r="F215">
        <v>3119</v>
      </c>
      <c r="G215" t="s">
        <v>336</v>
      </c>
      <c r="H215" t="s">
        <v>337</v>
      </c>
      <c r="I215" t="s">
        <v>5</v>
      </c>
      <c r="J215" t="s">
        <v>278</v>
      </c>
      <c r="K215" t="s">
        <v>854</v>
      </c>
      <c r="L215">
        <v>8</v>
      </c>
      <c r="M215">
        <v>67.532799999999995</v>
      </c>
      <c r="N215">
        <v>47.472000000000001</v>
      </c>
      <c r="O215">
        <v>20.695599999999999</v>
      </c>
      <c r="P215">
        <v>11.7933</v>
      </c>
      <c r="Q215">
        <v>5.4461000000000004</v>
      </c>
      <c r="R215">
        <v>4.0590000000000002</v>
      </c>
      <c r="S215">
        <v>5.5598000000000001</v>
      </c>
      <c r="T215">
        <v>1.7408999999999999</v>
      </c>
      <c r="U215">
        <v>1.4730000000000001</v>
      </c>
      <c r="V215">
        <v>1.536</v>
      </c>
      <c r="W215">
        <v>7.9958</v>
      </c>
      <c r="X215" t="s">
        <v>409</v>
      </c>
      <c r="Y215">
        <v>2.2479</v>
      </c>
      <c r="Z215" t="s">
        <v>410</v>
      </c>
      <c r="AA215">
        <v>0.73729999999999996</v>
      </c>
      <c r="AB215" t="s">
        <v>873</v>
      </c>
      <c r="AC215">
        <v>1.2101999999999999</v>
      </c>
      <c r="AD215">
        <v>8.7992000000000008</v>
      </c>
      <c r="AE215">
        <v>188.2989</v>
      </c>
      <c r="AF215">
        <v>12</v>
      </c>
      <c r="AG215">
        <v>97</v>
      </c>
      <c r="AH215">
        <v>18</v>
      </c>
      <c r="AI215">
        <v>108</v>
      </c>
      <c r="AJ215" t="s">
        <v>396</v>
      </c>
      <c r="AL215" t="e">
        <f t="shared" ref="AL215:AL278" si="213">IF(AND(#REF!&lt;&gt;#REF!,#REF!&lt;&gt;#REF!),"Bold","")</f>
        <v>#REF!</v>
      </c>
    </row>
    <row r="216" spans="1:38">
      <c r="A216" t="s">
        <v>297</v>
      </c>
      <c r="B216" s="1">
        <v>0.53819444444444442</v>
      </c>
      <c r="C216" t="s">
        <v>156</v>
      </c>
      <c r="D216" t="s">
        <v>229</v>
      </c>
      <c r="E216" t="s">
        <v>277</v>
      </c>
      <c r="F216">
        <v>3493</v>
      </c>
      <c r="G216" t="s">
        <v>231</v>
      </c>
      <c r="H216" t="s">
        <v>232</v>
      </c>
      <c r="I216" t="s">
        <v>5</v>
      </c>
      <c r="J216" t="s">
        <v>278</v>
      </c>
      <c r="K216" t="s">
        <v>279</v>
      </c>
      <c r="L216">
        <v>6</v>
      </c>
      <c r="M216">
        <v>49.82</v>
      </c>
      <c r="N216">
        <v>35.2515</v>
      </c>
      <c r="O216">
        <v>18.301400000000001</v>
      </c>
      <c r="P216">
        <v>9.6427999999999994</v>
      </c>
      <c r="Q216">
        <v>5.2960000000000003</v>
      </c>
      <c r="R216">
        <v>3.8662999999999998</v>
      </c>
      <c r="S216">
        <v>3.4529999999999998</v>
      </c>
      <c r="T216">
        <v>2.0804</v>
      </c>
      <c r="U216">
        <v>1.1967000000000001</v>
      </c>
      <c r="V216">
        <v>1.3387</v>
      </c>
      <c r="W216">
        <v>11.357100000000001</v>
      </c>
      <c r="X216" t="s">
        <v>298</v>
      </c>
      <c r="Y216">
        <v>1.6448</v>
      </c>
      <c r="Z216" t="s">
        <v>299</v>
      </c>
      <c r="AA216">
        <v>1.4142999999999999</v>
      </c>
      <c r="AB216" t="s">
        <v>300</v>
      </c>
      <c r="AC216">
        <v>0.58630000000000004</v>
      </c>
      <c r="AD216">
        <v>8.6547999999999998</v>
      </c>
      <c r="AE216">
        <v>153.9042</v>
      </c>
      <c r="AF216">
        <v>14</v>
      </c>
      <c r="AG216">
        <v>46</v>
      </c>
      <c r="AH216">
        <v>18</v>
      </c>
      <c r="AI216">
        <v>17</v>
      </c>
      <c r="AJ216" t="s">
        <v>396</v>
      </c>
      <c r="AL216" t="e">
        <f t="shared" ref="AL216:AL279" si="214">IF(AND(#REF!&lt;&gt;#REF!,#REF!&lt;&gt;#REF!),"Bold","")</f>
        <v>#REF!</v>
      </c>
    </row>
    <row r="217" spans="1:38">
      <c r="A217" t="s">
        <v>495</v>
      </c>
      <c r="B217" s="1">
        <v>0.56597222222222221</v>
      </c>
      <c r="C217" t="s">
        <v>162</v>
      </c>
      <c r="D217" t="s">
        <v>469</v>
      </c>
      <c r="E217" t="s">
        <v>335</v>
      </c>
      <c r="F217">
        <v>4614</v>
      </c>
      <c r="G217" t="s">
        <v>336</v>
      </c>
      <c r="H217" t="s">
        <v>337</v>
      </c>
      <c r="I217" t="s">
        <v>5</v>
      </c>
      <c r="J217" t="s">
        <v>338</v>
      </c>
      <c r="K217" t="s">
        <v>470</v>
      </c>
      <c r="L217">
        <v>8</v>
      </c>
      <c r="M217">
        <v>46.936999999999998</v>
      </c>
      <c r="N217">
        <v>35.028300000000002</v>
      </c>
      <c r="O217">
        <v>22.308</v>
      </c>
      <c r="P217">
        <v>4.6334</v>
      </c>
      <c r="Q217">
        <v>2.7768000000000002</v>
      </c>
      <c r="R217">
        <v>1.4366000000000001</v>
      </c>
      <c r="S217">
        <v>2.1800999999999999</v>
      </c>
      <c r="T217">
        <v>1.377</v>
      </c>
      <c r="U217">
        <v>1.1338999999999999</v>
      </c>
      <c r="V217">
        <v>0.57369999999999999</v>
      </c>
      <c r="W217">
        <v>5.3757999999999999</v>
      </c>
      <c r="X217" t="s">
        <v>496</v>
      </c>
      <c r="Y217">
        <v>0.90410000000000001</v>
      </c>
      <c r="Z217" t="s">
        <v>497</v>
      </c>
      <c r="AA217">
        <v>1.1443000000000001</v>
      </c>
      <c r="AB217" t="s">
        <v>498</v>
      </c>
      <c r="AC217">
        <v>1.4034</v>
      </c>
      <c r="AD217">
        <v>8.5817999999999994</v>
      </c>
      <c r="AE217">
        <v>135.79400000000001</v>
      </c>
      <c r="AF217">
        <v>66</v>
      </c>
      <c r="AG217">
        <v>79</v>
      </c>
      <c r="AH217">
        <v>18</v>
      </c>
      <c r="AI217">
        <v>19</v>
      </c>
      <c r="AJ217" t="s">
        <v>396</v>
      </c>
      <c r="AL217" t="e">
        <f t="shared" ref="AL217:AL280" si="215">IF(AND(#REF!&lt;&gt;#REF!,#REF!&lt;&gt;#REF!),"Bold","")</f>
        <v>#REF!</v>
      </c>
    </row>
    <row r="218" spans="1:38">
      <c r="A218" t="s">
        <v>889</v>
      </c>
      <c r="B218" s="1">
        <v>0.66666666666666663</v>
      </c>
      <c r="C218" t="s">
        <v>177</v>
      </c>
      <c r="D218" t="s">
        <v>587</v>
      </c>
      <c r="E218" t="s">
        <v>230</v>
      </c>
      <c r="F218">
        <v>3119</v>
      </c>
      <c r="G218" t="s">
        <v>336</v>
      </c>
      <c r="H218" t="s">
        <v>337</v>
      </c>
      <c r="I218" t="s">
        <v>5</v>
      </c>
      <c r="J218" t="s">
        <v>278</v>
      </c>
      <c r="K218" t="s">
        <v>854</v>
      </c>
      <c r="L218">
        <v>4</v>
      </c>
      <c r="M218">
        <v>43.912300000000002</v>
      </c>
      <c r="N218">
        <v>38.381100000000004</v>
      </c>
      <c r="O218">
        <v>26.845700000000001</v>
      </c>
      <c r="P218">
        <v>6.298</v>
      </c>
      <c r="Q218">
        <v>5.3103999999999996</v>
      </c>
      <c r="R218">
        <v>3.5897000000000001</v>
      </c>
      <c r="S218">
        <v>2.2004999999999999</v>
      </c>
      <c r="T218">
        <v>1.5474000000000001</v>
      </c>
      <c r="U218">
        <v>1.8151999999999999</v>
      </c>
      <c r="V218">
        <v>1.0854999999999999</v>
      </c>
      <c r="W218">
        <v>7.1429</v>
      </c>
      <c r="X218" t="s">
        <v>607</v>
      </c>
      <c r="Y218">
        <v>1.8834</v>
      </c>
      <c r="Z218" t="s">
        <v>678</v>
      </c>
      <c r="AA218">
        <v>0.97150000000000003</v>
      </c>
      <c r="AB218" t="s">
        <v>890</v>
      </c>
      <c r="AC218">
        <v>2.3706</v>
      </c>
      <c r="AD218">
        <v>8.5411000000000001</v>
      </c>
      <c r="AE218">
        <v>151.89510000000001</v>
      </c>
      <c r="AF218">
        <v>16</v>
      </c>
      <c r="AG218">
        <v>102</v>
      </c>
      <c r="AH218">
        <v>18</v>
      </c>
      <c r="AI218">
        <v>186</v>
      </c>
      <c r="AJ218" t="s">
        <v>396</v>
      </c>
      <c r="AL218" t="e">
        <f t="shared" ref="AL218:AL281" si="216">IF(AND(#REF!&lt;&gt;#REF!,#REF!&lt;&gt;#REF!),"Bold","")</f>
        <v>#REF!</v>
      </c>
    </row>
    <row r="219" spans="1:38">
      <c r="A219" t="s">
        <v>304</v>
      </c>
      <c r="B219" s="1">
        <v>0.53819444444444442</v>
      </c>
      <c r="C219" t="s">
        <v>156</v>
      </c>
      <c r="D219" t="s">
        <v>229</v>
      </c>
      <c r="E219" t="s">
        <v>277</v>
      </c>
      <c r="F219">
        <v>3493</v>
      </c>
      <c r="G219" t="s">
        <v>231</v>
      </c>
      <c r="H219" t="s">
        <v>232</v>
      </c>
      <c r="I219" t="s">
        <v>5</v>
      </c>
      <c r="J219" t="s">
        <v>278</v>
      </c>
      <c r="K219" t="s">
        <v>279</v>
      </c>
      <c r="L219">
        <v>3</v>
      </c>
      <c r="M219">
        <v>39.1</v>
      </c>
      <c r="N219">
        <v>44.247</v>
      </c>
      <c r="O219">
        <v>18.502300000000002</v>
      </c>
      <c r="P219">
        <v>7.9836</v>
      </c>
      <c r="Q219">
        <v>3.6194000000000002</v>
      </c>
      <c r="R219">
        <v>3.8260999999999998</v>
      </c>
      <c r="S219">
        <v>2.0089000000000001</v>
      </c>
      <c r="T219">
        <v>1.1997</v>
      </c>
      <c r="U219">
        <v>0.74039999999999995</v>
      </c>
      <c r="V219">
        <v>0.96150000000000002</v>
      </c>
      <c r="W219">
        <v>15.2607</v>
      </c>
      <c r="X219" t="s">
        <v>305</v>
      </c>
      <c r="Y219">
        <v>1.0753999999999999</v>
      </c>
      <c r="Z219" t="s">
        <v>306</v>
      </c>
      <c r="AA219">
        <v>0.46829999999999999</v>
      </c>
      <c r="AB219" t="s">
        <v>307</v>
      </c>
      <c r="AC219">
        <v>1.4935</v>
      </c>
      <c r="AD219">
        <v>8.3567</v>
      </c>
      <c r="AE219">
        <v>148.84350000000001</v>
      </c>
      <c r="AF219">
        <v>8</v>
      </c>
      <c r="AG219">
        <v>48</v>
      </c>
      <c r="AH219">
        <v>18</v>
      </c>
      <c r="AI219">
        <v>105</v>
      </c>
      <c r="AJ219" t="s">
        <v>396</v>
      </c>
      <c r="AL219" t="e">
        <f t="shared" ref="AL219:AL282" si="217">IF(AND(#REF!&lt;&gt;#REF!,#REF!&lt;&gt;#REF!),"Bold","")</f>
        <v>#REF!</v>
      </c>
    </row>
    <row r="220" spans="1:38">
      <c r="A220" t="s">
        <v>1130</v>
      </c>
      <c r="B220" s="1">
        <v>0.78125</v>
      </c>
      <c r="C220" t="s">
        <v>214</v>
      </c>
      <c r="D220" t="s">
        <v>1113</v>
      </c>
      <c r="E220" t="s">
        <v>277</v>
      </c>
      <c r="F220">
        <v>3105</v>
      </c>
      <c r="G220" t="s">
        <v>979</v>
      </c>
      <c r="H220" t="s">
        <v>980</v>
      </c>
      <c r="I220" t="s">
        <v>5</v>
      </c>
      <c r="J220" t="s">
        <v>1114</v>
      </c>
      <c r="K220" t="s">
        <v>1115</v>
      </c>
      <c r="L220">
        <v>3</v>
      </c>
      <c r="M220">
        <v>66.12</v>
      </c>
      <c r="N220">
        <v>37.748600000000003</v>
      </c>
      <c r="O220">
        <v>17.264600000000002</v>
      </c>
      <c r="P220">
        <v>6.2492000000000001</v>
      </c>
      <c r="Q220">
        <v>3.6960999999999999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13.9221</v>
      </c>
      <c r="X220" t="s">
        <v>249</v>
      </c>
      <c r="Y220">
        <v>1.6478999999999999</v>
      </c>
      <c r="Z220" t="s">
        <v>1131</v>
      </c>
      <c r="AA220">
        <v>1.0702</v>
      </c>
      <c r="AB220" t="s">
        <v>1042</v>
      </c>
      <c r="AC220">
        <v>1.8075000000000001</v>
      </c>
      <c r="AD220">
        <v>8.2331000000000003</v>
      </c>
      <c r="AE220">
        <v>167.9152</v>
      </c>
      <c r="AF220">
        <v>5</v>
      </c>
      <c r="AG220">
        <v>54</v>
      </c>
      <c r="AH220">
        <v>18</v>
      </c>
      <c r="AI220">
        <v>137</v>
      </c>
      <c r="AJ220" t="s">
        <v>396</v>
      </c>
      <c r="AL220" t="e">
        <f t="shared" ref="AL220:AL283" si="218">IF(AND(#REF!&lt;&gt;#REF!,#REF!&lt;&gt;#REF!),"Bold","")</f>
        <v>#REF!</v>
      </c>
    </row>
    <row r="221" spans="1:38">
      <c r="A221" t="s">
        <v>1139</v>
      </c>
      <c r="B221" s="1">
        <v>0.78125</v>
      </c>
      <c r="C221" t="s">
        <v>214</v>
      </c>
      <c r="D221" t="s">
        <v>1113</v>
      </c>
      <c r="E221" t="s">
        <v>277</v>
      </c>
      <c r="F221">
        <v>3105</v>
      </c>
      <c r="G221" t="s">
        <v>979</v>
      </c>
      <c r="H221" t="s">
        <v>980</v>
      </c>
      <c r="I221" t="s">
        <v>5</v>
      </c>
      <c r="J221" t="s">
        <v>1114</v>
      </c>
      <c r="K221" t="s">
        <v>1115</v>
      </c>
      <c r="L221">
        <v>3</v>
      </c>
      <c r="M221">
        <v>33.976700000000001</v>
      </c>
      <c r="N221">
        <v>26.583500000000001</v>
      </c>
      <c r="O221">
        <v>17.023</v>
      </c>
      <c r="P221">
        <v>6.0129999999999999</v>
      </c>
      <c r="Q221">
        <v>4.9782999999999999</v>
      </c>
      <c r="R221">
        <v>3.2401</v>
      </c>
      <c r="S221">
        <v>2.1452</v>
      </c>
      <c r="T221">
        <v>1.6080000000000001</v>
      </c>
      <c r="U221">
        <v>0.76080000000000003</v>
      </c>
      <c r="V221">
        <v>0.93620000000000003</v>
      </c>
      <c r="W221">
        <v>16.569299999999998</v>
      </c>
      <c r="X221" t="s">
        <v>253</v>
      </c>
      <c r="Y221">
        <v>0.67979999999999996</v>
      </c>
      <c r="Z221" t="s">
        <v>309</v>
      </c>
      <c r="AA221">
        <v>0.37890000000000001</v>
      </c>
      <c r="AB221" t="s">
        <v>871</v>
      </c>
      <c r="AC221">
        <v>1.7165999999999999</v>
      </c>
      <c r="AD221">
        <v>8.1567000000000007</v>
      </c>
      <c r="AE221">
        <v>124.7662</v>
      </c>
      <c r="AF221">
        <v>16</v>
      </c>
      <c r="AG221">
        <v>46</v>
      </c>
      <c r="AH221">
        <v>18</v>
      </c>
      <c r="AI221">
        <v>161</v>
      </c>
      <c r="AJ221" t="s">
        <v>396</v>
      </c>
      <c r="AL221" t="e">
        <f t="shared" ref="AL221:AL284" si="219">IF(AND(#REF!&lt;&gt;#REF!,#REF!&lt;&gt;#REF!),"Bold","")</f>
        <v>#REF!</v>
      </c>
    </row>
    <row r="222" spans="1:38">
      <c r="A222" t="s">
        <v>577</v>
      </c>
      <c r="B222" s="1">
        <v>0.59027777777777779</v>
      </c>
      <c r="C222" t="s">
        <v>162</v>
      </c>
      <c r="D222" t="s">
        <v>469</v>
      </c>
      <c r="E222" t="s">
        <v>335</v>
      </c>
      <c r="F222">
        <v>4614</v>
      </c>
      <c r="G222" t="s">
        <v>336</v>
      </c>
      <c r="H222" t="s">
        <v>337</v>
      </c>
      <c r="I222" t="s">
        <v>5</v>
      </c>
      <c r="J222" t="s">
        <v>338</v>
      </c>
      <c r="K222" t="s">
        <v>560</v>
      </c>
      <c r="L222">
        <v>4</v>
      </c>
      <c r="M222">
        <v>56.127800000000001</v>
      </c>
      <c r="N222">
        <v>43.124600000000001</v>
      </c>
      <c r="O222">
        <v>17.614100000000001</v>
      </c>
      <c r="P222">
        <v>6.3067000000000002</v>
      </c>
      <c r="Q222">
        <v>3.0548999999999999</v>
      </c>
      <c r="R222">
        <v>2.6991999999999998</v>
      </c>
      <c r="S222">
        <v>1.407</v>
      </c>
      <c r="T222">
        <v>0.89759999999999995</v>
      </c>
      <c r="U222">
        <v>0</v>
      </c>
      <c r="V222">
        <v>0</v>
      </c>
      <c r="W222">
        <v>7.1429</v>
      </c>
      <c r="X222" t="s">
        <v>578</v>
      </c>
      <c r="Y222">
        <v>0.3241</v>
      </c>
      <c r="Z222" t="s">
        <v>579</v>
      </c>
      <c r="AA222">
        <v>0.4012</v>
      </c>
      <c r="AB222" t="s">
        <v>418</v>
      </c>
      <c r="AC222">
        <v>0.83489999999999998</v>
      </c>
      <c r="AD222">
        <v>8.0833999999999993</v>
      </c>
      <c r="AE222">
        <v>150.08580000000001</v>
      </c>
      <c r="AF222">
        <v>16</v>
      </c>
      <c r="AG222">
        <v>96</v>
      </c>
      <c r="AH222">
        <v>18</v>
      </c>
      <c r="AI222">
        <v>39</v>
      </c>
      <c r="AJ222" t="s">
        <v>396</v>
      </c>
      <c r="AL222" t="e">
        <f t="shared" ref="AL222:AL285" si="220">IF(AND(#REF!&lt;&gt;#REF!,#REF!&lt;&gt;#REF!),"Bold","")</f>
        <v>#REF!</v>
      </c>
    </row>
    <row r="223" spans="1:38">
      <c r="A223" t="s">
        <v>558</v>
      </c>
      <c r="B223" s="1">
        <v>0.58333333333333337</v>
      </c>
      <c r="C223" t="s">
        <v>156</v>
      </c>
      <c r="D223" t="s">
        <v>533</v>
      </c>
      <c r="E223" t="s">
        <v>335</v>
      </c>
      <c r="F223">
        <v>6728</v>
      </c>
      <c r="G223" t="s">
        <v>231</v>
      </c>
      <c r="H223" t="s">
        <v>232</v>
      </c>
      <c r="I223" t="s">
        <v>5</v>
      </c>
      <c r="J223" t="s">
        <v>278</v>
      </c>
      <c r="K223" t="s">
        <v>534</v>
      </c>
      <c r="L223">
        <v>3</v>
      </c>
      <c r="M223">
        <v>51.424999999999997</v>
      </c>
      <c r="N223">
        <v>45.088799999999999</v>
      </c>
      <c r="O223">
        <v>22.8688</v>
      </c>
      <c r="P223">
        <v>11.2156</v>
      </c>
      <c r="Q223">
        <v>7.1016000000000004</v>
      </c>
      <c r="R223">
        <v>5.4025999999999996</v>
      </c>
      <c r="S223">
        <v>1.8255999999999999</v>
      </c>
      <c r="T223">
        <v>0</v>
      </c>
      <c r="U223">
        <v>0</v>
      </c>
      <c r="V223">
        <v>0</v>
      </c>
      <c r="W223">
        <v>9.9306999999999999</v>
      </c>
      <c r="X223" t="s">
        <v>305</v>
      </c>
      <c r="Y223">
        <v>0.59540000000000004</v>
      </c>
      <c r="Z223" t="s">
        <v>317</v>
      </c>
      <c r="AA223">
        <v>1.1841999999999999</v>
      </c>
      <c r="AB223" t="s">
        <v>559</v>
      </c>
      <c r="AC223">
        <v>1.6127</v>
      </c>
      <c r="AD223">
        <v>7.9805999999999999</v>
      </c>
      <c r="AE223">
        <v>171.4864</v>
      </c>
      <c r="AF223">
        <v>25</v>
      </c>
      <c r="AG223">
        <v>80</v>
      </c>
      <c r="AH223">
        <v>18</v>
      </c>
      <c r="AI223">
        <v>29</v>
      </c>
      <c r="AJ223" t="s">
        <v>396</v>
      </c>
      <c r="AL223" t="e">
        <f t="shared" ref="AL223:AL286" si="221">IF(AND(#REF!&lt;&gt;#REF!,#REF!&lt;&gt;#REF!),"Bold","")</f>
        <v>#REF!</v>
      </c>
    </row>
    <row r="224" spans="1:38">
      <c r="A224" t="s">
        <v>563</v>
      </c>
      <c r="B224" s="1">
        <v>0.59027777777777779</v>
      </c>
      <c r="C224" t="s">
        <v>162</v>
      </c>
      <c r="D224" t="s">
        <v>469</v>
      </c>
      <c r="E224" t="s">
        <v>335</v>
      </c>
      <c r="F224">
        <v>4614</v>
      </c>
      <c r="G224" t="s">
        <v>336</v>
      </c>
      <c r="H224" t="s">
        <v>337</v>
      </c>
      <c r="I224" t="s">
        <v>5</v>
      </c>
      <c r="J224" t="s">
        <v>338</v>
      </c>
      <c r="K224" t="s">
        <v>560</v>
      </c>
      <c r="L224">
        <v>9</v>
      </c>
      <c r="M224">
        <v>65.484499999999997</v>
      </c>
      <c r="N224">
        <v>62.3827</v>
      </c>
      <c r="O224">
        <v>28.8794</v>
      </c>
      <c r="P224">
        <v>10.2342</v>
      </c>
      <c r="Q224">
        <v>4.5140000000000002</v>
      </c>
      <c r="R224">
        <v>4.1516000000000002</v>
      </c>
      <c r="S224">
        <v>3.3182</v>
      </c>
      <c r="T224">
        <v>2.6871999999999998</v>
      </c>
      <c r="U224">
        <v>1.728</v>
      </c>
      <c r="V224">
        <v>1.7641</v>
      </c>
      <c r="W224">
        <v>20.186399999999999</v>
      </c>
      <c r="X224" t="s">
        <v>564</v>
      </c>
      <c r="Y224">
        <v>1.8857999999999999</v>
      </c>
      <c r="Z224" t="s">
        <v>565</v>
      </c>
      <c r="AA224">
        <v>0.13170000000000001</v>
      </c>
      <c r="AB224" t="s">
        <v>474</v>
      </c>
      <c r="AC224">
        <v>1.454</v>
      </c>
      <c r="AD224">
        <v>7.9779999999999998</v>
      </c>
      <c r="AE224">
        <v>216.7799</v>
      </c>
      <c r="AF224">
        <v>10</v>
      </c>
      <c r="AG224">
        <v>102</v>
      </c>
      <c r="AH224">
        <v>18</v>
      </c>
      <c r="AI224">
        <v>14</v>
      </c>
      <c r="AJ224" t="s">
        <v>396</v>
      </c>
      <c r="AL224" t="e">
        <f t="shared" ref="AL224:AL287" si="222">IF(AND(#REF!&lt;&gt;#REF!,#REF!&lt;&gt;#REF!),"Bold","")</f>
        <v>#REF!</v>
      </c>
    </row>
    <row r="225" spans="1:38">
      <c r="A225" t="s">
        <v>1106</v>
      </c>
      <c r="B225" s="1">
        <v>0.76041666666666663</v>
      </c>
      <c r="C225" t="s">
        <v>214</v>
      </c>
      <c r="D225" t="s">
        <v>229</v>
      </c>
      <c r="E225" t="s">
        <v>277</v>
      </c>
      <c r="F225">
        <v>3105</v>
      </c>
      <c r="G225" t="s">
        <v>979</v>
      </c>
      <c r="H225" t="s">
        <v>980</v>
      </c>
      <c r="I225" t="s">
        <v>5</v>
      </c>
      <c r="J225" t="s">
        <v>278</v>
      </c>
      <c r="K225" t="s">
        <v>1087</v>
      </c>
      <c r="L225">
        <v>4</v>
      </c>
      <c r="M225">
        <v>40.523400000000002</v>
      </c>
      <c r="N225">
        <v>35.219799999999999</v>
      </c>
      <c r="O225">
        <v>16.893999999999998</v>
      </c>
      <c r="P225">
        <v>5.9871999999999996</v>
      </c>
      <c r="Q225">
        <v>6.2954999999999997</v>
      </c>
      <c r="R225">
        <v>3.4914999999999998</v>
      </c>
      <c r="S225">
        <v>1.609</v>
      </c>
      <c r="T225">
        <v>1.6402000000000001</v>
      </c>
      <c r="U225">
        <v>1.5063</v>
      </c>
      <c r="V225">
        <v>0</v>
      </c>
      <c r="W225">
        <v>17.0336</v>
      </c>
      <c r="X225" t="s">
        <v>997</v>
      </c>
      <c r="Y225">
        <v>2.2513000000000001</v>
      </c>
      <c r="Z225" t="s">
        <v>1107</v>
      </c>
      <c r="AA225">
        <v>1.5686</v>
      </c>
      <c r="AB225" t="s">
        <v>658</v>
      </c>
      <c r="AC225">
        <v>1.6064000000000001</v>
      </c>
      <c r="AD225">
        <v>7.9730999999999996</v>
      </c>
      <c r="AE225">
        <v>144.77369999999999</v>
      </c>
      <c r="AF225">
        <v>20</v>
      </c>
      <c r="AG225">
        <v>64</v>
      </c>
      <c r="AH225">
        <v>12</v>
      </c>
      <c r="AI225">
        <v>21</v>
      </c>
      <c r="AJ225" t="s">
        <v>5</v>
      </c>
      <c r="AL225" t="e">
        <f t="shared" ref="AL225:AL288" si="223">IF(AND(#REF!&lt;&gt;#REF!,#REF!&lt;&gt;#REF!),"Bold","")</f>
        <v>#REF!</v>
      </c>
    </row>
    <row r="226" spans="1:38">
      <c r="A226" t="s">
        <v>441</v>
      </c>
      <c r="B226" s="1">
        <v>0.54861111111111105</v>
      </c>
      <c r="C226" t="s">
        <v>177</v>
      </c>
      <c r="D226" t="s">
        <v>390</v>
      </c>
      <c r="E226" t="s">
        <v>230</v>
      </c>
      <c r="F226">
        <v>3119</v>
      </c>
      <c r="G226" t="s">
        <v>336</v>
      </c>
      <c r="H226" t="s">
        <v>337</v>
      </c>
      <c r="I226" t="s">
        <v>5</v>
      </c>
      <c r="J226" t="s">
        <v>278</v>
      </c>
      <c r="K226" t="s">
        <v>391</v>
      </c>
      <c r="L226">
        <v>8</v>
      </c>
      <c r="M226">
        <v>39.814100000000003</v>
      </c>
      <c r="N226">
        <v>35.8566</v>
      </c>
      <c r="O226">
        <v>13.9719</v>
      </c>
      <c r="P226">
        <v>5.7816999999999998</v>
      </c>
      <c r="Q226">
        <v>1.9214</v>
      </c>
      <c r="R226">
        <v>1.6435999999999999</v>
      </c>
      <c r="S226">
        <v>0</v>
      </c>
      <c r="T226">
        <v>0</v>
      </c>
      <c r="U226">
        <v>0</v>
      </c>
      <c r="V226">
        <v>0</v>
      </c>
      <c r="W226">
        <v>7.2850000000000001</v>
      </c>
      <c r="X226" t="s">
        <v>442</v>
      </c>
      <c r="Y226">
        <v>0.27579999999999999</v>
      </c>
      <c r="Z226" t="s">
        <v>443</v>
      </c>
      <c r="AA226">
        <v>0</v>
      </c>
      <c r="AB226" t="s">
        <v>444</v>
      </c>
      <c r="AC226">
        <v>0</v>
      </c>
      <c r="AD226">
        <v>7.8</v>
      </c>
      <c r="AE226">
        <v>119.0989</v>
      </c>
      <c r="AF226">
        <v>66</v>
      </c>
      <c r="AG226">
        <v>74</v>
      </c>
      <c r="AH226">
        <v>12</v>
      </c>
      <c r="AI226">
        <v>10</v>
      </c>
      <c r="AJ226" t="s">
        <v>5</v>
      </c>
      <c r="AL226" t="e">
        <f t="shared" ref="AL226:AL289" si="224">IF(AND(#REF!&lt;&gt;#REF!,#REF!&lt;&gt;#REF!),"Bold","")</f>
        <v>#REF!</v>
      </c>
    </row>
    <row r="227" spans="1:38">
      <c r="A227" t="s">
        <v>661</v>
      </c>
      <c r="B227" s="1">
        <v>0.60416666666666663</v>
      </c>
      <c r="C227" t="s">
        <v>156</v>
      </c>
      <c r="D227" t="s">
        <v>390</v>
      </c>
      <c r="E227" t="s">
        <v>230</v>
      </c>
      <c r="F227">
        <v>4787</v>
      </c>
      <c r="G227" t="s">
        <v>231</v>
      </c>
      <c r="H227" t="s">
        <v>232</v>
      </c>
      <c r="I227" t="s">
        <v>5</v>
      </c>
      <c r="J227" t="s">
        <v>278</v>
      </c>
      <c r="K227" t="s">
        <v>630</v>
      </c>
      <c r="L227">
        <v>3</v>
      </c>
      <c r="M227">
        <v>57.854100000000003</v>
      </c>
      <c r="N227">
        <v>22.908000000000001</v>
      </c>
      <c r="O227">
        <v>16.304600000000001</v>
      </c>
      <c r="P227">
        <v>7.3437999999999999</v>
      </c>
      <c r="Q227">
        <v>3.4192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 t="s">
        <v>662</v>
      </c>
      <c r="Y227">
        <v>0.75080000000000002</v>
      </c>
      <c r="Z227" t="s">
        <v>663</v>
      </c>
      <c r="AA227">
        <v>0.49080000000000001</v>
      </c>
      <c r="AB227" t="s">
        <v>664</v>
      </c>
      <c r="AC227">
        <v>0.88070000000000004</v>
      </c>
      <c r="AD227">
        <v>7.8</v>
      </c>
      <c r="AE227">
        <v>126.84139999999999</v>
      </c>
      <c r="AF227">
        <v>25</v>
      </c>
      <c r="AG227">
        <v>51</v>
      </c>
      <c r="AH227">
        <v>12</v>
      </c>
      <c r="AI227">
        <v>28</v>
      </c>
      <c r="AJ227" t="s">
        <v>5</v>
      </c>
      <c r="AL227" t="e">
        <f t="shared" ref="AL227:AL290" si="225">IF(AND(#REF!&lt;&gt;#REF!,#REF!&lt;&gt;#REF!),"Bold","")</f>
        <v>#REF!</v>
      </c>
    </row>
    <row r="228" spans="1:38">
      <c r="A228" t="s">
        <v>701</v>
      </c>
      <c r="B228" s="1">
        <v>0.61111111111111105</v>
      </c>
      <c r="C228" t="s">
        <v>162</v>
      </c>
      <c r="D228" t="s">
        <v>672</v>
      </c>
      <c r="E228" t="s">
        <v>335</v>
      </c>
      <c r="F228">
        <v>4094</v>
      </c>
      <c r="G228" t="s">
        <v>336</v>
      </c>
      <c r="H228" t="s">
        <v>337</v>
      </c>
      <c r="I228" t="s">
        <v>5</v>
      </c>
      <c r="J228" t="s">
        <v>338</v>
      </c>
      <c r="K228" t="s">
        <v>673</v>
      </c>
      <c r="L228">
        <v>7</v>
      </c>
      <c r="M228">
        <v>50.302199999999999</v>
      </c>
      <c r="N228">
        <v>29.4513</v>
      </c>
      <c r="O228">
        <v>15.0511</v>
      </c>
      <c r="P228">
        <v>1.5367</v>
      </c>
      <c r="Q228">
        <v>1.8653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2.9075000000000002</v>
      </c>
      <c r="X228" t="s">
        <v>702</v>
      </c>
      <c r="Y228">
        <v>4.2599999999999999E-2</v>
      </c>
      <c r="Z228" t="s">
        <v>703</v>
      </c>
      <c r="AA228">
        <v>0</v>
      </c>
      <c r="AB228" t="s">
        <v>704</v>
      </c>
      <c r="AC228">
        <v>0</v>
      </c>
      <c r="AD228">
        <v>7.8</v>
      </c>
      <c r="AE228">
        <v>115.5941</v>
      </c>
      <c r="AF228">
        <v>50</v>
      </c>
      <c r="AG228">
        <v>79</v>
      </c>
      <c r="AH228">
        <v>12</v>
      </c>
      <c r="AI228">
        <v>11</v>
      </c>
      <c r="AJ228" t="s">
        <v>5</v>
      </c>
      <c r="AL228" t="e">
        <f t="shared" ref="AL228:AL291" si="226">IF(AND(#REF!&lt;&gt;#REF!,#REF!&lt;&gt;#REF!),"Bold","")</f>
        <v>#REF!</v>
      </c>
    </row>
    <row r="229" spans="1:38">
      <c r="A229" t="s">
        <v>851</v>
      </c>
      <c r="B229" s="1">
        <v>0.65625</v>
      </c>
      <c r="C229" t="s">
        <v>162</v>
      </c>
      <c r="D229" t="s">
        <v>587</v>
      </c>
      <c r="E229" t="s">
        <v>335</v>
      </c>
      <c r="F229">
        <v>4094</v>
      </c>
      <c r="G229" t="s">
        <v>336</v>
      </c>
      <c r="H229" t="s">
        <v>337</v>
      </c>
      <c r="I229" t="s">
        <v>5</v>
      </c>
      <c r="J229" t="s">
        <v>278</v>
      </c>
      <c r="K229" t="s">
        <v>814</v>
      </c>
      <c r="L229">
        <v>5</v>
      </c>
      <c r="M229">
        <v>39.017499999999998</v>
      </c>
      <c r="N229">
        <v>34.636600000000001</v>
      </c>
      <c r="O229">
        <v>19.8337</v>
      </c>
      <c r="P229">
        <v>3.5314999999999999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 t="s">
        <v>852</v>
      </c>
      <c r="Y229">
        <v>2.6190000000000002</v>
      </c>
      <c r="Z229" t="s">
        <v>829</v>
      </c>
      <c r="AA229">
        <v>1.4637</v>
      </c>
      <c r="AB229" t="s">
        <v>853</v>
      </c>
      <c r="AC229">
        <v>0.85719999999999996</v>
      </c>
      <c r="AD229">
        <v>7.8</v>
      </c>
      <c r="AE229">
        <v>121.6506</v>
      </c>
      <c r="AF229">
        <v>16</v>
      </c>
      <c r="AG229">
        <v>94</v>
      </c>
      <c r="AH229">
        <v>12</v>
      </c>
      <c r="AI229">
        <v>21</v>
      </c>
      <c r="AJ229" t="s">
        <v>5</v>
      </c>
      <c r="AL229" t="e">
        <f t="shared" ref="AL229:AL292" si="227">IF(AND(#REF!&lt;&gt;#REF!,#REF!&lt;&gt;#REF!),"Bold","")</f>
        <v>#REF!</v>
      </c>
    </row>
    <row r="230" spans="1:38">
      <c r="A230" t="s">
        <v>1183</v>
      </c>
      <c r="B230" s="1">
        <v>0.82291666666666663</v>
      </c>
      <c r="C230" t="s">
        <v>214</v>
      </c>
      <c r="D230" t="s">
        <v>1164</v>
      </c>
      <c r="E230" t="s">
        <v>230</v>
      </c>
      <c r="F230">
        <v>3752</v>
      </c>
      <c r="G230" t="s">
        <v>979</v>
      </c>
      <c r="H230" t="s">
        <v>980</v>
      </c>
      <c r="I230" t="s">
        <v>5</v>
      </c>
      <c r="J230" t="s">
        <v>234</v>
      </c>
      <c r="K230" t="s">
        <v>1165</v>
      </c>
      <c r="L230">
        <v>2</v>
      </c>
      <c r="M230">
        <v>45.152799999999999</v>
      </c>
      <c r="N230">
        <v>30.340900000000001</v>
      </c>
      <c r="O230">
        <v>15.268700000000001</v>
      </c>
      <c r="P230">
        <v>6.8423999999999996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5.7142999999999997</v>
      </c>
      <c r="X230" t="s">
        <v>997</v>
      </c>
      <c r="Y230">
        <v>1.3281000000000001</v>
      </c>
      <c r="Z230" t="s">
        <v>1184</v>
      </c>
      <c r="AA230">
        <v>0.42180000000000001</v>
      </c>
      <c r="AB230" t="s">
        <v>1185</v>
      </c>
      <c r="AC230">
        <v>1.6516999999999999</v>
      </c>
      <c r="AD230">
        <v>7.8</v>
      </c>
      <c r="AE230">
        <v>127.286</v>
      </c>
      <c r="AF230">
        <v>25</v>
      </c>
      <c r="AG230">
        <v>54</v>
      </c>
      <c r="AH230">
        <v>12</v>
      </c>
      <c r="AI230">
        <v>21</v>
      </c>
      <c r="AJ230" t="s">
        <v>5</v>
      </c>
      <c r="AL230" t="e">
        <f t="shared" ref="AL230:AL293" si="228">IF(AND(#REF!&lt;&gt;#REF!,#REF!&lt;&gt;#REF!),"Bold","")</f>
        <v>#REF!</v>
      </c>
    </row>
    <row r="231" spans="1:38">
      <c r="A231" t="s">
        <v>1177</v>
      </c>
      <c r="B231" s="1">
        <v>0.82291666666666663</v>
      </c>
      <c r="C231" t="s">
        <v>214</v>
      </c>
      <c r="D231" t="s">
        <v>1164</v>
      </c>
      <c r="E231" t="s">
        <v>230</v>
      </c>
      <c r="F231">
        <v>3752</v>
      </c>
      <c r="G231" t="s">
        <v>979</v>
      </c>
      <c r="H231" t="s">
        <v>980</v>
      </c>
      <c r="I231" t="s">
        <v>5</v>
      </c>
      <c r="J231" t="s">
        <v>234</v>
      </c>
      <c r="K231" t="s">
        <v>1165</v>
      </c>
      <c r="L231">
        <v>2</v>
      </c>
      <c r="M231">
        <v>45.866599999999998</v>
      </c>
      <c r="N231">
        <v>53.561999999999998</v>
      </c>
      <c r="O231">
        <v>21.736599999999999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16.3764</v>
      </c>
      <c r="X231" t="s">
        <v>983</v>
      </c>
      <c r="Y231">
        <v>2.5284</v>
      </c>
      <c r="Z231" t="s">
        <v>1178</v>
      </c>
      <c r="AA231">
        <v>1.7206999999999999</v>
      </c>
      <c r="AB231" t="s">
        <v>267</v>
      </c>
      <c r="AC231">
        <v>1.0225</v>
      </c>
      <c r="AD231">
        <v>7.3329000000000004</v>
      </c>
      <c r="AE231">
        <v>174.71889999999999</v>
      </c>
      <c r="AF231">
        <v>6</v>
      </c>
      <c r="AG231">
        <v>75</v>
      </c>
      <c r="AH231">
        <v>12</v>
      </c>
      <c r="AI231">
        <v>19</v>
      </c>
      <c r="AJ231" t="s">
        <v>5</v>
      </c>
      <c r="AL231" t="e">
        <f t="shared" ref="AL231:AL294" si="229">IF(AND(#REF!&lt;&gt;#REF!,#REF!&lt;&gt;#REF!),"Bold","")</f>
        <v>#REF!</v>
      </c>
    </row>
    <row r="232" spans="1:38">
      <c r="A232" t="s">
        <v>427</v>
      </c>
      <c r="B232" s="1">
        <v>0.54861111111111105</v>
      </c>
      <c r="C232" t="s">
        <v>177</v>
      </c>
      <c r="D232" t="s">
        <v>390</v>
      </c>
      <c r="E232" t="s">
        <v>230</v>
      </c>
      <c r="F232">
        <v>3119</v>
      </c>
      <c r="G232" t="s">
        <v>336</v>
      </c>
      <c r="H232" t="s">
        <v>337</v>
      </c>
      <c r="I232" t="s">
        <v>5</v>
      </c>
      <c r="J232" t="s">
        <v>278</v>
      </c>
      <c r="K232" t="s">
        <v>391</v>
      </c>
      <c r="L232">
        <v>5</v>
      </c>
      <c r="M232">
        <v>39.043700000000001</v>
      </c>
      <c r="N232">
        <v>37.217399999999998</v>
      </c>
      <c r="O232">
        <v>16.9819</v>
      </c>
      <c r="P232">
        <v>5.5163000000000002</v>
      </c>
      <c r="Q232">
        <v>1.7241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17.938600000000001</v>
      </c>
      <c r="X232" t="s">
        <v>428</v>
      </c>
      <c r="Y232">
        <v>1.9806999999999999</v>
      </c>
      <c r="Z232" t="s">
        <v>429</v>
      </c>
      <c r="AA232">
        <v>0.32850000000000001</v>
      </c>
      <c r="AB232" t="s">
        <v>430</v>
      </c>
      <c r="AC232">
        <v>1.7630999999999999</v>
      </c>
      <c r="AD232">
        <v>7.2</v>
      </c>
      <c r="AE232">
        <v>137.55840000000001</v>
      </c>
      <c r="AF232">
        <v>16</v>
      </c>
      <c r="AG232">
        <v>76</v>
      </c>
      <c r="AH232">
        <v>12</v>
      </c>
      <c r="AI232">
        <v>27</v>
      </c>
      <c r="AJ232" t="s">
        <v>5</v>
      </c>
      <c r="AL232" t="e">
        <f t="shared" ref="AL232:AL295" si="230">IF(AND(#REF!&lt;&gt;#REF!,#REF!&lt;&gt;#REF!),"Bold","")</f>
        <v>#REF!</v>
      </c>
    </row>
    <row r="233" spans="1:38">
      <c r="A233" t="s">
        <v>1196</v>
      </c>
      <c r="B233" s="1">
        <v>0.84375</v>
      </c>
      <c r="C233" t="s">
        <v>214</v>
      </c>
      <c r="D233" t="s">
        <v>1164</v>
      </c>
      <c r="E233" t="s">
        <v>230</v>
      </c>
      <c r="F233">
        <v>3752</v>
      </c>
      <c r="G233" t="s">
        <v>979</v>
      </c>
      <c r="H233" t="s">
        <v>980</v>
      </c>
      <c r="I233" t="s">
        <v>233</v>
      </c>
      <c r="J233" t="s">
        <v>278</v>
      </c>
      <c r="K233" t="s">
        <v>1186</v>
      </c>
      <c r="L233">
        <v>3</v>
      </c>
      <c r="M233">
        <v>54.988700000000001</v>
      </c>
      <c r="N233">
        <v>23.170300000000001</v>
      </c>
      <c r="O233">
        <v>15.376099999999999</v>
      </c>
      <c r="P233">
        <v>6.6125999999999996</v>
      </c>
      <c r="Q233">
        <v>3.6736</v>
      </c>
      <c r="R233">
        <v>2.3818999999999999</v>
      </c>
      <c r="S233">
        <v>2.2801999999999998</v>
      </c>
      <c r="T233">
        <v>1.5536000000000001</v>
      </c>
      <c r="U233">
        <v>0</v>
      </c>
      <c r="V233">
        <v>0</v>
      </c>
      <c r="W233">
        <v>14.314299999999999</v>
      </c>
      <c r="X233" t="s">
        <v>1180</v>
      </c>
      <c r="Y233">
        <v>1.0405</v>
      </c>
      <c r="Z233" t="s">
        <v>1197</v>
      </c>
      <c r="AA233">
        <v>0</v>
      </c>
      <c r="AB233" t="s">
        <v>660</v>
      </c>
      <c r="AC233">
        <v>3.153</v>
      </c>
      <c r="AD233">
        <v>6.9218999999999999</v>
      </c>
      <c r="AE233">
        <v>137.55789999999999</v>
      </c>
      <c r="AF233">
        <v>66</v>
      </c>
      <c r="AG233">
        <v>52</v>
      </c>
      <c r="AH233">
        <v>12</v>
      </c>
      <c r="AI233">
        <v>8</v>
      </c>
      <c r="AJ233" t="s">
        <v>5</v>
      </c>
      <c r="AL233" t="e">
        <f t="shared" ref="AL233:AL296" si="231">IF(AND(#REF!&lt;&gt;#REF!,#REF!&lt;&gt;#REF!),"Bold","")</f>
        <v>#REF!</v>
      </c>
    </row>
    <row r="234" spans="1:38">
      <c r="A234" t="s">
        <v>801</v>
      </c>
      <c r="B234" s="1">
        <v>0.64930555555555558</v>
      </c>
      <c r="C234" t="s">
        <v>156</v>
      </c>
      <c r="D234" t="s">
        <v>719</v>
      </c>
      <c r="E234" t="s">
        <v>277</v>
      </c>
      <c r="F234">
        <v>3493</v>
      </c>
      <c r="G234" t="s">
        <v>231</v>
      </c>
      <c r="H234" t="s">
        <v>232</v>
      </c>
      <c r="I234" t="s">
        <v>5</v>
      </c>
      <c r="J234" t="s">
        <v>278</v>
      </c>
      <c r="K234" t="s">
        <v>788</v>
      </c>
      <c r="L234">
        <v>3</v>
      </c>
      <c r="M234">
        <v>43.91</v>
      </c>
      <c r="N234">
        <v>38.755499999999998</v>
      </c>
      <c r="O234">
        <v>19.489599999999999</v>
      </c>
      <c r="P234">
        <v>9.0875000000000004</v>
      </c>
      <c r="Q234">
        <v>3.4186999999999999</v>
      </c>
      <c r="R234">
        <v>3.2164000000000001</v>
      </c>
      <c r="S234">
        <v>2.4295</v>
      </c>
      <c r="T234">
        <v>1.4833000000000001</v>
      </c>
      <c r="U234">
        <v>1.8492999999999999</v>
      </c>
      <c r="V234">
        <v>1.4493</v>
      </c>
      <c r="W234">
        <v>11.019299999999999</v>
      </c>
      <c r="X234" t="s">
        <v>288</v>
      </c>
      <c r="Y234">
        <v>1.0741000000000001</v>
      </c>
      <c r="Z234" t="s">
        <v>329</v>
      </c>
      <c r="AA234">
        <v>1.5210999999999999</v>
      </c>
      <c r="AB234" t="s">
        <v>802</v>
      </c>
      <c r="AC234">
        <v>1.0107999999999999</v>
      </c>
      <c r="AD234">
        <v>6.4581</v>
      </c>
      <c r="AE234">
        <v>146.17240000000001</v>
      </c>
      <c r="AF234">
        <v>8</v>
      </c>
      <c r="AG234">
        <v>55</v>
      </c>
      <c r="AH234">
        <v>12</v>
      </c>
      <c r="AI234">
        <v>140</v>
      </c>
      <c r="AJ234" t="s">
        <v>5</v>
      </c>
      <c r="AL234" t="e">
        <f t="shared" ref="AL234:AL297" si="232">IF(AND(#REF!&lt;&gt;#REF!,#REF!&lt;&gt;#REF!),"Bold","")</f>
        <v>#REF!</v>
      </c>
    </row>
    <row r="235" spans="1:38">
      <c r="A235" t="s">
        <v>1054</v>
      </c>
      <c r="B235" s="1">
        <v>0.71875</v>
      </c>
      <c r="C235" t="s">
        <v>214</v>
      </c>
      <c r="D235" t="s">
        <v>1023</v>
      </c>
      <c r="E235" t="s">
        <v>335</v>
      </c>
      <c r="F235">
        <v>5531</v>
      </c>
      <c r="G235" t="s">
        <v>979</v>
      </c>
      <c r="H235" t="s">
        <v>980</v>
      </c>
      <c r="I235" t="s">
        <v>5</v>
      </c>
      <c r="J235" t="s">
        <v>278</v>
      </c>
      <c r="K235" t="s">
        <v>1024</v>
      </c>
      <c r="L235">
        <v>3</v>
      </c>
      <c r="M235">
        <v>47.37</v>
      </c>
      <c r="N235">
        <v>51.171500000000002</v>
      </c>
      <c r="O235">
        <v>22.680099999999999</v>
      </c>
      <c r="P235">
        <v>5.2336</v>
      </c>
      <c r="Q235">
        <v>2.2054999999999998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11.07</v>
      </c>
      <c r="X235" t="s">
        <v>1055</v>
      </c>
      <c r="Y235">
        <v>0.84499999999999997</v>
      </c>
      <c r="Z235" t="s">
        <v>458</v>
      </c>
      <c r="AA235">
        <v>1.6093</v>
      </c>
      <c r="AB235" t="s">
        <v>1056</v>
      </c>
      <c r="AC235">
        <v>1.8963000000000001</v>
      </c>
      <c r="AD235">
        <v>6.2</v>
      </c>
      <c r="AE235">
        <v>160.00049999999999</v>
      </c>
      <c r="AF235">
        <v>25</v>
      </c>
      <c r="AG235">
        <v>68</v>
      </c>
      <c r="AH235">
        <v>12</v>
      </c>
      <c r="AI235">
        <v>59</v>
      </c>
      <c r="AJ235" t="s">
        <v>5</v>
      </c>
      <c r="AL235" t="e">
        <f t="shared" ref="AL235:AL298" si="233">IF(AND(#REF!&lt;&gt;#REF!,#REF!&lt;&gt;#REF!),"Bold","")</f>
        <v>#REF!</v>
      </c>
    </row>
    <row r="236" spans="1:38">
      <c r="A236" t="s">
        <v>1136</v>
      </c>
      <c r="B236" s="1">
        <v>0.78125</v>
      </c>
      <c r="C236" t="s">
        <v>214</v>
      </c>
      <c r="D236" t="s">
        <v>1113</v>
      </c>
      <c r="E236" t="s">
        <v>277</v>
      </c>
      <c r="F236">
        <v>3105</v>
      </c>
      <c r="G236" t="s">
        <v>979</v>
      </c>
      <c r="H236" t="s">
        <v>980</v>
      </c>
      <c r="I236" t="s">
        <v>5</v>
      </c>
      <c r="J236" t="s">
        <v>1114</v>
      </c>
      <c r="K236" t="s">
        <v>1115</v>
      </c>
      <c r="L236">
        <v>3</v>
      </c>
      <c r="M236">
        <v>34.5443</v>
      </c>
      <c r="N236">
        <v>43.770299999999999</v>
      </c>
      <c r="O236">
        <v>23.707599999999999</v>
      </c>
      <c r="P236">
        <v>6.7164999999999999</v>
      </c>
      <c r="Q236">
        <v>2.6760999999999999</v>
      </c>
      <c r="R236">
        <v>2.0853999999999999</v>
      </c>
      <c r="S236">
        <v>1.6899</v>
      </c>
      <c r="T236">
        <v>0</v>
      </c>
      <c r="U236">
        <v>0</v>
      </c>
      <c r="V236">
        <v>0</v>
      </c>
      <c r="W236">
        <v>16.2014</v>
      </c>
      <c r="X236" t="s">
        <v>1137</v>
      </c>
      <c r="Y236">
        <v>1.9256</v>
      </c>
      <c r="Z236" t="s">
        <v>347</v>
      </c>
      <c r="AA236">
        <v>1.7490000000000001</v>
      </c>
      <c r="AB236" t="s">
        <v>1138</v>
      </c>
      <c r="AC236">
        <v>4.9622000000000002</v>
      </c>
      <c r="AD236">
        <v>6.1742999999999997</v>
      </c>
      <c r="AE236">
        <v>149.72929999999999</v>
      </c>
      <c r="AF236">
        <v>10</v>
      </c>
      <c r="AG236">
        <v>57</v>
      </c>
      <c r="AH236">
        <v>12</v>
      </c>
      <c r="AI236">
        <v>917</v>
      </c>
      <c r="AJ236" t="s">
        <v>5</v>
      </c>
      <c r="AL236" t="e">
        <f t="shared" ref="AL236:AL299" si="234">IF(AND(#REF!&lt;&gt;#REF!,#REF!&lt;&gt;#REF!),"Bold","")</f>
        <v>#REF!</v>
      </c>
    </row>
    <row r="237" spans="1:38">
      <c r="A237" t="s">
        <v>1204</v>
      </c>
      <c r="B237" s="1">
        <v>0.84375</v>
      </c>
      <c r="C237" t="s">
        <v>214</v>
      </c>
      <c r="D237" t="s">
        <v>1164</v>
      </c>
      <c r="E237" t="s">
        <v>230</v>
      </c>
      <c r="F237">
        <v>3752</v>
      </c>
      <c r="G237" t="s">
        <v>979</v>
      </c>
      <c r="H237" t="s">
        <v>980</v>
      </c>
      <c r="I237" t="s">
        <v>233</v>
      </c>
      <c r="J237" t="s">
        <v>278</v>
      </c>
      <c r="K237" t="s">
        <v>1186</v>
      </c>
      <c r="L237">
        <v>3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 t="s">
        <v>1205</v>
      </c>
      <c r="Y237">
        <v>1.1757</v>
      </c>
      <c r="Z237" t="s">
        <v>710</v>
      </c>
      <c r="AA237">
        <v>1.3749</v>
      </c>
      <c r="AB237" t="s">
        <v>1206</v>
      </c>
      <c r="AC237">
        <v>0.83889999999999998</v>
      </c>
      <c r="AD237">
        <v>6.1</v>
      </c>
      <c r="AE237">
        <v>9.4894999999999996</v>
      </c>
      <c r="AF237">
        <v>66</v>
      </c>
      <c r="AG237">
        <v>0</v>
      </c>
      <c r="AH237">
        <v>11</v>
      </c>
      <c r="AI237">
        <v>50</v>
      </c>
      <c r="AJ237" t="s">
        <v>933</v>
      </c>
      <c r="AL237" t="e">
        <f t="shared" ref="AL237:AL300" si="235">IF(AND(#REF!&lt;&gt;#REF!,#REF!&lt;&gt;#REF!),"Bold","")</f>
        <v>#REF!</v>
      </c>
    </row>
    <row r="238" spans="1:38">
      <c r="A238" t="s">
        <v>479</v>
      </c>
      <c r="B238" s="1">
        <v>0.56597222222222221</v>
      </c>
      <c r="C238" t="s">
        <v>162</v>
      </c>
      <c r="D238" t="s">
        <v>469</v>
      </c>
      <c r="E238" t="s">
        <v>335</v>
      </c>
      <c r="F238">
        <v>4614</v>
      </c>
      <c r="G238" t="s">
        <v>336</v>
      </c>
      <c r="H238" t="s">
        <v>337</v>
      </c>
      <c r="I238" t="s">
        <v>5</v>
      </c>
      <c r="J238" t="s">
        <v>338</v>
      </c>
      <c r="K238" t="s">
        <v>470</v>
      </c>
      <c r="L238">
        <v>7</v>
      </c>
      <c r="M238">
        <v>82.107299999999995</v>
      </c>
      <c r="N238">
        <v>54.375300000000003</v>
      </c>
      <c r="O238">
        <v>20.521999999999998</v>
      </c>
      <c r="P238">
        <v>7.5453999999999999</v>
      </c>
      <c r="Q238">
        <v>5.4048999999999996</v>
      </c>
      <c r="R238">
        <v>3.4281999999999999</v>
      </c>
      <c r="S238">
        <v>2.7115999999999998</v>
      </c>
      <c r="T238">
        <v>1.0701000000000001</v>
      </c>
      <c r="U238">
        <v>0.77049999999999996</v>
      </c>
      <c r="V238">
        <v>0</v>
      </c>
      <c r="W238">
        <v>18.321400000000001</v>
      </c>
      <c r="X238" t="s">
        <v>480</v>
      </c>
      <c r="Y238">
        <v>1.5752999999999999</v>
      </c>
      <c r="Z238" t="s">
        <v>481</v>
      </c>
      <c r="AA238">
        <v>1.2378</v>
      </c>
      <c r="AB238" t="s">
        <v>376</v>
      </c>
      <c r="AC238">
        <v>1.4155</v>
      </c>
      <c r="AD238">
        <v>6.0890000000000004</v>
      </c>
      <c r="AE238">
        <v>207.91300000000001</v>
      </c>
      <c r="AF238">
        <v>8</v>
      </c>
      <c r="AG238">
        <v>93</v>
      </c>
      <c r="AH238">
        <v>11</v>
      </c>
      <c r="AI238">
        <v>171</v>
      </c>
      <c r="AJ238" t="s">
        <v>933</v>
      </c>
      <c r="AL238" t="e">
        <f t="shared" ref="AL238:AL301" si="236">IF(AND(#REF!&lt;&gt;#REF!,#REF!&lt;&gt;#REF!),"Bold","")</f>
        <v>#REF!</v>
      </c>
    </row>
    <row r="239" spans="1:38">
      <c r="A239" t="s">
        <v>1168</v>
      </c>
      <c r="B239" s="1">
        <v>0.82291666666666663</v>
      </c>
      <c r="C239" t="s">
        <v>214</v>
      </c>
      <c r="D239" t="s">
        <v>1164</v>
      </c>
      <c r="E239" t="s">
        <v>230</v>
      </c>
      <c r="F239">
        <v>3752</v>
      </c>
      <c r="G239" t="s">
        <v>979</v>
      </c>
      <c r="H239" t="s">
        <v>980</v>
      </c>
      <c r="I239" t="s">
        <v>5</v>
      </c>
      <c r="J239" t="s">
        <v>234</v>
      </c>
      <c r="K239" t="s">
        <v>1165</v>
      </c>
      <c r="L239">
        <v>2</v>
      </c>
      <c r="M239">
        <v>62.212000000000003</v>
      </c>
      <c r="N239">
        <v>58.309600000000003</v>
      </c>
      <c r="O239">
        <v>28.502600000000001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18.8186</v>
      </c>
      <c r="X239" t="s">
        <v>1051</v>
      </c>
      <c r="Y239">
        <v>3.4140999999999999</v>
      </c>
      <c r="Z239" t="s">
        <v>1169</v>
      </c>
      <c r="AA239">
        <v>2.9365000000000001</v>
      </c>
      <c r="AB239" t="s">
        <v>1083</v>
      </c>
      <c r="AC239">
        <v>1.6501999999999999</v>
      </c>
      <c r="AD239">
        <v>5.9329000000000001</v>
      </c>
      <c r="AE239">
        <v>212.11070000000001</v>
      </c>
      <c r="AF239">
        <v>3.5</v>
      </c>
      <c r="AG239">
        <v>73</v>
      </c>
      <c r="AH239">
        <v>11</v>
      </c>
      <c r="AJ239" t="s">
        <v>933</v>
      </c>
      <c r="AL239" t="e">
        <f t="shared" ref="AL239:AL302" si="237">IF(AND(#REF!&lt;&gt;#REF!,#REF!&lt;&gt;#REF!),"Bold","")</f>
        <v>#REF!</v>
      </c>
    </row>
    <row r="240" spans="1:38">
      <c r="A240" t="s">
        <v>791</v>
      </c>
      <c r="B240" s="1">
        <v>0.64930555555555558</v>
      </c>
      <c r="C240" t="s">
        <v>156</v>
      </c>
      <c r="D240" t="s">
        <v>719</v>
      </c>
      <c r="E240" t="s">
        <v>277</v>
      </c>
      <c r="F240">
        <v>3493</v>
      </c>
      <c r="G240" t="s">
        <v>231</v>
      </c>
      <c r="H240" t="s">
        <v>232</v>
      </c>
      <c r="I240" t="s">
        <v>5</v>
      </c>
      <c r="J240" t="s">
        <v>278</v>
      </c>
      <c r="K240" t="s">
        <v>788</v>
      </c>
      <c r="L240">
        <v>3</v>
      </c>
      <c r="M240">
        <v>79.576999999999998</v>
      </c>
      <c r="N240">
        <v>28.7668</v>
      </c>
      <c r="O240">
        <v>12.0627</v>
      </c>
      <c r="P240">
        <v>7.4179000000000004</v>
      </c>
      <c r="Q240">
        <v>3.1574</v>
      </c>
      <c r="R240">
        <v>4.4248000000000003</v>
      </c>
      <c r="S240">
        <v>0</v>
      </c>
      <c r="T240">
        <v>0</v>
      </c>
      <c r="U240">
        <v>0</v>
      </c>
      <c r="V240">
        <v>0</v>
      </c>
      <c r="W240">
        <v>18.119299999999999</v>
      </c>
      <c r="X240" t="s">
        <v>662</v>
      </c>
      <c r="Y240">
        <v>0.62680000000000002</v>
      </c>
      <c r="Z240" t="s">
        <v>792</v>
      </c>
      <c r="AA240">
        <v>1.7304999999999999</v>
      </c>
      <c r="AB240" t="s">
        <v>551</v>
      </c>
      <c r="AC240">
        <v>2.3064</v>
      </c>
      <c r="AD240">
        <v>5.7328999999999999</v>
      </c>
      <c r="AE240">
        <v>170.69120000000001</v>
      </c>
      <c r="AF240">
        <v>7</v>
      </c>
      <c r="AG240">
        <v>53</v>
      </c>
      <c r="AH240">
        <v>11</v>
      </c>
      <c r="AJ240" t="s">
        <v>933</v>
      </c>
      <c r="AL240" t="e">
        <f t="shared" ref="AL240:AL303" si="238">IF(AND(#REF!&lt;&gt;#REF!,#REF!&lt;&gt;#REF!),"Bold","")</f>
        <v>#REF!</v>
      </c>
    </row>
    <row r="241" spans="1:38">
      <c r="A241" t="s">
        <v>887</v>
      </c>
      <c r="B241" s="1">
        <v>0.66666666666666663</v>
      </c>
      <c r="C241" t="s">
        <v>177</v>
      </c>
      <c r="D241" t="s">
        <v>587</v>
      </c>
      <c r="E241" t="s">
        <v>230</v>
      </c>
      <c r="F241">
        <v>3119</v>
      </c>
      <c r="G241" t="s">
        <v>336</v>
      </c>
      <c r="H241" t="s">
        <v>337</v>
      </c>
      <c r="I241" t="s">
        <v>5</v>
      </c>
      <c r="J241" t="s">
        <v>278</v>
      </c>
      <c r="K241" t="s">
        <v>854</v>
      </c>
      <c r="L241">
        <v>7</v>
      </c>
      <c r="M241">
        <v>58.002600000000001</v>
      </c>
      <c r="N241">
        <v>43.845799999999997</v>
      </c>
      <c r="O241">
        <v>17.7819</v>
      </c>
      <c r="P241">
        <v>7.8939000000000004</v>
      </c>
      <c r="Q241">
        <v>5.3800999999999997</v>
      </c>
      <c r="R241">
        <v>3.5836999999999999</v>
      </c>
      <c r="S241">
        <v>1.8125</v>
      </c>
      <c r="T241">
        <v>1.5416000000000001</v>
      </c>
      <c r="U241">
        <v>0.93520000000000003</v>
      </c>
      <c r="V241">
        <v>1.6366000000000001</v>
      </c>
      <c r="W241">
        <v>3.3332999999999999</v>
      </c>
      <c r="X241" t="s">
        <v>405</v>
      </c>
      <c r="Y241">
        <v>1.7565</v>
      </c>
      <c r="Z241" t="s">
        <v>888</v>
      </c>
      <c r="AA241">
        <v>0.4849</v>
      </c>
      <c r="AB241" t="s">
        <v>510</v>
      </c>
      <c r="AC241">
        <v>1.0919000000000001</v>
      </c>
      <c r="AD241">
        <v>5.7146999999999997</v>
      </c>
      <c r="AE241">
        <v>154.7953</v>
      </c>
      <c r="AF241">
        <v>16</v>
      </c>
      <c r="AG241">
        <v>97</v>
      </c>
      <c r="AH241">
        <v>11</v>
      </c>
      <c r="AJ241" t="s">
        <v>933</v>
      </c>
      <c r="AL241" t="e">
        <f t="shared" ref="AL241:AL304" si="239">IF(AND(#REF!&lt;&gt;#REF!,#REF!&lt;&gt;#REF!),"Bold","")</f>
        <v>#REF!</v>
      </c>
    </row>
    <row r="242" spans="1:38">
      <c r="A242" t="s">
        <v>869</v>
      </c>
      <c r="B242" s="1">
        <v>0.66666666666666663</v>
      </c>
      <c r="C242" t="s">
        <v>177</v>
      </c>
      <c r="D242" t="s">
        <v>587</v>
      </c>
      <c r="E242" t="s">
        <v>230</v>
      </c>
      <c r="F242">
        <v>3119</v>
      </c>
      <c r="G242" t="s">
        <v>336</v>
      </c>
      <c r="H242" t="s">
        <v>337</v>
      </c>
      <c r="I242" t="s">
        <v>5</v>
      </c>
      <c r="J242" t="s">
        <v>278</v>
      </c>
      <c r="K242" t="s">
        <v>854</v>
      </c>
      <c r="L242">
        <v>4</v>
      </c>
      <c r="M242">
        <v>68.191400000000002</v>
      </c>
      <c r="N242">
        <v>54.835999999999999</v>
      </c>
      <c r="O242">
        <v>24.226800000000001</v>
      </c>
      <c r="P242">
        <v>8.4023000000000003</v>
      </c>
      <c r="Q242">
        <v>4.1478000000000002</v>
      </c>
      <c r="R242">
        <v>3.8637999999999999</v>
      </c>
      <c r="S242">
        <v>3.5011999999999999</v>
      </c>
      <c r="T242">
        <v>2.0596999999999999</v>
      </c>
      <c r="U242">
        <v>0</v>
      </c>
      <c r="V242">
        <v>0</v>
      </c>
      <c r="W242">
        <v>15.08</v>
      </c>
      <c r="X242" t="s">
        <v>870</v>
      </c>
      <c r="Y242">
        <v>1.6778</v>
      </c>
      <c r="Z242" t="s">
        <v>387</v>
      </c>
      <c r="AA242">
        <v>1.1661999999999999</v>
      </c>
      <c r="AB242" t="s">
        <v>871</v>
      </c>
      <c r="AC242">
        <v>1.583</v>
      </c>
      <c r="AD242">
        <v>5.6</v>
      </c>
      <c r="AE242">
        <v>197.39330000000001</v>
      </c>
      <c r="AF242">
        <v>14</v>
      </c>
      <c r="AG242">
        <v>95</v>
      </c>
      <c r="AH242">
        <v>11</v>
      </c>
      <c r="AJ242" t="s">
        <v>933</v>
      </c>
      <c r="AL242" t="e">
        <f t="shared" ref="AL242:AL305" si="240">IF(AND(#REF!&lt;&gt;#REF!,#REF!&lt;&gt;#REF!),"Bold","")</f>
        <v>#REF!</v>
      </c>
    </row>
    <row r="243" spans="1:38">
      <c r="A243" t="s">
        <v>323</v>
      </c>
      <c r="B243" s="1">
        <v>0.53819444444444442</v>
      </c>
      <c r="C243" t="s">
        <v>156</v>
      </c>
      <c r="D243" t="s">
        <v>229</v>
      </c>
      <c r="E243" t="s">
        <v>277</v>
      </c>
      <c r="F243">
        <v>3493</v>
      </c>
      <c r="G243" t="s">
        <v>231</v>
      </c>
      <c r="H243" t="s">
        <v>232</v>
      </c>
      <c r="I243" t="s">
        <v>5</v>
      </c>
      <c r="J243" t="s">
        <v>278</v>
      </c>
      <c r="K243" t="s">
        <v>279</v>
      </c>
      <c r="L243">
        <v>5</v>
      </c>
      <c r="M243">
        <v>36.663800000000002</v>
      </c>
      <c r="N243">
        <v>28.5366</v>
      </c>
      <c r="O243">
        <v>21.0276</v>
      </c>
      <c r="P243">
        <v>6.8582000000000001</v>
      </c>
      <c r="Q243">
        <v>5.6460999999999997</v>
      </c>
      <c r="R243">
        <v>2.8833000000000002</v>
      </c>
      <c r="S243">
        <v>1.9672000000000001</v>
      </c>
      <c r="T243">
        <v>1.1725000000000001</v>
      </c>
      <c r="U243">
        <v>1.9001999999999999</v>
      </c>
      <c r="V243">
        <v>1.1116999999999999</v>
      </c>
      <c r="W243">
        <v>10.527100000000001</v>
      </c>
      <c r="X243" t="s">
        <v>324</v>
      </c>
      <c r="Y243">
        <v>0.34910000000000002</v>
      </c>
      <c r="Z243" t="s">
        <v>325</v>
      </c>
      <c r="AA243">
        <v>0.10349999999999999</v>
      </c>
      <c r="AB243" t="s">
        <v>326</v>
      </c>
      <c r="AC243">
        <v>1.4329000000000001</v>
      </c>
      <c r="AD243">
        <v>5.5873999999999997</v>
      </c>
      <c r="AE243">
        <v>125.7672</v>
      </c>
      <c r="AF243">
        <v>25</v>
      </c>
      <c r="AG243">
        <v>58</v>
      </c>
      <c r="AH243">
        <v>11</v>
      </c>
      <c r="AJ243" t="s">
        <v>933</v>
      </c>
      <c r="AL243" t="e">
        <f t="shared" ref="AL243:AL306" si="241">IF(AND(#REF!&lt;&gt;#REF!,#REF!&lt;&gt;#REF!),"Bold","")</f>
        <v>#REF!</v>
      </c>
    </row>
    <row r="244" spans="1:38">
      <c r="A244" t="s">
        <v>832</v>
      </c>
      <c r="B244" s="1">
        <v>0.65625</v>
      </c>
      <c r="C244" t="s">
        <v>162</v>
      </c>
      <c r="D244" t="s">
        <v>587</v>
      </c>
      <c r="E244" t="s">
        <v>335</v>
      </c>
      <c r="F244">
        <v>4094</v>
      </c>
      <c r="G244" t="s">
        <v>336</v>
      </c>
      <c r="H244" t="s">
        <v>337</v>
      </c>
      <c r="I244" t="s">
        <v>5</v>
      </c>
      <c r="J244" t="s">
        <v>278</v>
      </c>
      <c r="K244" t="s">
        <v>814</v>
      </c>
      <c r="L244">
        <v>5</v>
      </c>
      <c r="M244">
        <v>66.732699999999994</v>
      </c>
      <c r="N244">
        <v>34.5717</v>
      </c>
      <c r="O244">
        <v>33.957700000000003</v>
      </c>
      <c r="P244">
        <v>8.7166999999999994</v>
      </c>
      <c r="Q244">
        <v>5.4656000000000002</v>
      </c>
      <c r="R244">
        <v>4.2941000000000003</v>
      </c>
      <c r="S244">
        <v>2.4681000000000002</v>
      </c>
      <c r="T244">
        <v>0.77959999999999996</v>
      </c>
      <c r="U244">
        <v>0</v>
      </c>
      <c r="V244">
        <v>0</v>
      </c>
      <c r="W244">
        <v>19.5779</v>
      </c>
      <c r="X244" t="s">
        <v>362</v>
      </c>
      <c r="Y244">
        <v>1.9497</v>
      </c>
      <c r="Z244" t="s">
        <v>833</v>
      </c>
      <c r="AA244">
        <v>3.4500000000000003E-2</v>
      </c>
      <c r="AB244" t="s">
        <v>834</v>
      </c>
      <c r="AC244">
        <v>0</v>
      </c>
      <c r="AD244">
        <v>5.5076999999999998</v>
      </c>
      <c r="AE244">
        <v>186.90379999999999</v>
      </c>
      <c r="AF244">
        <v>7</v>
      </c>
      <c r="AG244">
        <v>117</v>
      </c>
      <c r="AH244">
        <v>11</v>
      </c>
      <c r="AJ244" t="s">
        <v>933</v>
      </c>
      <c r="AL244" t="e">
        <f t="shared" ref="AL244:AL307" si="242">IF(AND(#REF!&lt;&gt;#REF!,#REF!&lt;&gt;#REF!),"Bold","")</f>
        <v>#REF!</v>
      </c>
    </row>
    <row r="245" spans="1:38">
      <c r="A245" t="s">
        <v>488</v>
      </c>
      <c r="B245" s="1">
        <v>0.56597222222222221</v>
      </c>
      <c r="C245" t="s">
        <v>162</v>
      </c>
      <c r="D245" t="s">
        <v>469</v>
      </c>
      <c r="E245" t="s">
        <v>335</v>
      </c>
      <c r="F245">
        <v>4614</v>
      </c>
      <c r="G245" t="s">
        <v>336</v>
      </c>
      <c r="H245" t="s">
        <v>337</v>
      </c>
      <c r="I245" t="s">
        <v>5</v>
      </c>
      <c r="J245" t="s">
        <v>338</v>
      </c>
      <c r="K245" t="s">
        <v>470</v>
      </c>
      <c r="L245">
        <v>7</v>
      </c>
      <c r="M245">
        <v>69.706500000000005</v>
      </c>
      <c r="N245">
        <v>40.000399999999999</v>
      </c>
      <c r="O245">
        <v>13.792999999999999</v>
      </c>
      <c r="P245">
        <v>6.1272000000000002</v>
      </c>
      <c r="Q245">
        <v>3.7101000000000002</v>
      </c>
      <c r="R245">
        <v>4.4626999999999999</v>
      </c>
      <c r="S245">
        <v>3.1909999999999998</v>
      </c>
      <c r="T245">
        <v>0</v>
      </c>
      <c r="U245">
        <v>0</v>
      </c>
      <c r="V245">
        <v>0</v>
      </c>
      <c r="W245">
        <v>14.9193</v>
      </c>
      <c r="X245" t="s">
        <v>489</v>
      </c>
      <c r="Y245">
        <v>1.2517</v>
      </c>
      <c r="Z245" t="s">
        <v>490</v>
      </c>
      <c r="AA245">
        <v>0.80649999999999999</v>
      </c>
      <c r="AB245" t="s">
        <v>376</v>
      </c>
      <c r="AC245">
        <v>1.4155</v>
      </c>
      <c r="AD245">
        <v>5.4572000000000003</v>
      </c>
      <c r="AE245">
        <v>169.2268</v>
      </c>
      <c r="AF245">
        <v>5.5</v>
      </c>
      <c r="AG245">
        <v>100</v>
      </c>
      <c r="AH245">
        <v>11</v>
      </c>
      <c r="AJ245" t="s">
        <v>933</v>
      </c>
      <c r="AL245" t="e">
        <f t="shared" ref="AL245:AL308" si="243">IF(AND(#REF!&lt;&gt;#REF!,#REF!&lt;&gt;#REF!),"Bold","")</f>
        <v>#REF!</v>
      </c>
    </row>
    <row r="246" spans="1:38">
      <c r="A246" t="s">
        <v>618</v>
      </c>
      <c r="B246" s="1">
        <v>0.59722222222222221</v>
      </c>
      <c r="C246" t="s">
        <v>177</v>
      </c>
      <c r="D246" t="s">
        <v>587</v>
      </c>
      <c r="E246" t="s">
        <v>335</v>
      </c>
      <c r="F246">
        <v>4094</v>
      </c>
      <c r="G246" t="s">
        <v>336</v>
      </c>
      <c r="H246" t="s">
        <v>337</v>
      </c>
      <c r="I246" t="s">
        <v>233</v>
      </c>
      <c r="J246" t="s">
        <v>338</v>
      </c>
      <c r="K246" t="s">
        <v>588</v>
      </c>
      <c r="L246">
        <v>4</v>
      </c>
      <c r="M246">
        <v>51.38</v>
      </c>
      <c r="N246">
        <v>24.496200000000002</v>
      </c>
      <c r="O246">
        <v>13.5177</v>
      </c>
      <c r="P246">
        <v>4.7140000000000004</v>
      </c>
      <c r="Q246">
        <v>2.2094999999999998</v>
      </c>
      <c r="R246">
        <v>2.0246</v>
      </c>
      <c r="S246">
        <v>2.1947999999999999</v>
      </c>
      <c r="T246">
        <v>1.1238999999999999</v>
      </c>
      <c r="U246">
        <v>0.63180000000000003</v>
      </c>
      <c r="V246">
        <v>0.88029999999999997</v>
      </c>
      <c r="W246">
        <v>0</v>
      </c>
      <c r="X246" t="s">
        <v>619</v>
      </c>
      <c r="Y246">
        <v>1.8512999999999999</v>
      </c>
      <c r="Z246" t="s">
        <v>620</v>
      </c>
      <c r="AA246">
        <v>0.39029999999999998</v>
      </c>
      <c r="AB246" t="s">
        <v>621</v>
      </c>
      <c r="AC246">
        <v>2.0920000000000001</v>
      </c>
      <c r="AD246">
        <v>5.4028</v>
      </c>
      <c r="AE246">
        <v>112.9091</v>
      </c>
      <c r="AF246">
        <v>50</v>
      </c>
      <c r="AG246">
        <v>0</v>
      </c>
      <c r="AH246">
        <v>11</v>
      </c>
      <c r="AJ246" t="s">
        <v>933</v>
      </c>
      <c r="AL246" t="e">
        <f t="shared" ref="AL246:AL309" si="244">IF(AND(#REF!&lt;&gt;#REF!,#REF!&lt;&gt;#REF!),"Bold","")</f>
        <v>#REF!</v>
      </c>
    </row>
    <row r="247" spans="1:38">
      <c r="A247" t="s">
        <v>371</v>
      </c>
      <c r="B247" s="1">
        <v>0.54513888888888895</v>
      </c>
      <c r="C247" t="s">
        <v>162</v>
      </c>
      <c r="D247" t="s">
        <v>334</v>
      </c>
      <c r="E247" t="s">
        <v>335</v>
      </c>
      <c r="F247">
        <v>3769</v>
      </c>
      <c r="G247" t="s">
        <v>336</v>
      </c>
      <c r="H247" t="s">
        <v>337</v>
      </c>
      <c r="I247" t="s">
        <v>233</v>
      </c>
      <c r="J247" t="s">
        <v>338</v>
      </c>
      <c r="K247" t="s">
        <v>339</v>
      </c>
      <c r="L247">
        <v>5</v>
      </c>
      <c r="M247">
        <v>44.935699999999997</v>
      </c>
      <c r="N247">
        <v>36.527999999999999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14.9057</v>
      </c>
      <c r="X247" t="s">
        <v>372</v>
      </c>
      <c r="Y247">
        <v>1.5714999999999999</v>
      </c>
      <c r="Z247" t="s">
        <v>342</v>
      </c>
      <c r="AA247">
        <v>2.5091000000000001</v>
      </c>
      <c r="AB247" t="s">
        <v>373</v>
      </c>
      <c r="AC247">
        <v>2.0358999999999998</v>
      </c>
      <c r="AD247">
        <v>5.3</v>
      </c>
      <c r="AE247">
        <v>144.0694</v>
      </c>
      <c r="AF247">
        <v>50</v>
      </c>
      <c r="AG247">
        <v>0</v>
      </c>
      <c r="AH247">
        <v>11</v>
      </c>
      <c r="AJ247" t="s">
        <v>933</v>
      </c>
      <c r="AL247" t="e">
        <f t="shared" ref="AL247:AL310" si="245">IF(AND(#REF!&lt;&gt;#REF!,#REF!&lt;&gt;#REF!),"Bold","")</f>
        <v>#REF!</v>
      </c>
    </row>
    <row r="248" spans="1:38">
      <c r="A248" t="s">
        <v>319</v>
      </c>
      <c r="B248" s="1">
        <v>0.53819444444444442</v>
      </c>
      <c r="C248" t="s">
        <v>156</v>
      </c>
      <c r="D248" t="s">
        <v>229</v>
      </c>
      <c r="E248" t="s">
        <v>277</v>
      </c>
      <c r="F248">
        <v>3493</v>
      </c>
      <c r="G248" t="s">
        <v>231</v>
      </c>
      <c r="H248" t="s">
        <v>232</v>
      </c>
      <c r="I248" t="s">
        <v>5</v>
      </c>
      <c r="J248" t="s">
        <v>278</v>
      </c>
      <c r="K248" t="s">
        <v>279</v>
      </c>
      <c r="L248">
        <v>3</v>
      </c>
      <c r="M248">
        <v>52.750799999999998</v>
      </c>
      <c r="N248">
        <v>28.912299999999998</v>
      </c>
      <c r="O248">
        <v>13.688499999999999</v>
      </c>
      <c r="P248">
        <v>3.2610000000000001</v>
      </c>
      <c r="Q248">
        <v>3.5021</v>
      </c>
      <c r="R248">
        <v>2.3069000000000002</v>
      </c>
      <c r="S248">
        <v>2.3658000000000001</v>
      </c>
      <c r="T248">
        <v>1.9596</v>
      </c>
      <c r="U248">
        <v>1.0404</v>
      </c>
      <c r="V248">
        <v>1.1088</v>
      </c>
      <c r="W248">
        <v>9.6643000000000008</v>
      </c>
      <c r="X248" t="s">
        <v>320</v>
      </c>
      <c r="Y248">
        <v>0.73070000000000002</v>
      </c>
      <c r="Z248" t="s">
        <v>321</v>
      </c>
      <c r="AA248">
        <v>0.2457</v>
      </c>
      <c r="AB248" t="s">
        <v>322</v>
      </c>
      <c r="AC248">
        <v>1.1712</v>
      </c>
      <c r="AD248">
        <v>5.2066999999999997</v>
      </c>
      <c r="AE248">
        <v>127.9147</v>
      </c>
      <c r="AF248">
        <v>10</v>
      </c>
      <c r="AG248">
        <v>46</v>
      </c>
      <c r="AH248">
        <v>9</v>
      </c>
      <c r="AI248">
        <v>155</v>
      </c>
      <c r="AJ248" t="s">
        <v>933</v>
      </c>
      <c r="AL248" t="e">
        <f t="shared" ref="AL248:AL311" si="246">IF(AND(#REF!&lt;&gt;#REF!,#REF!&lt;&gt;#REF!),"Bold","")</f>
        <v>#REF!</v>
      </c>
    </row>
    <row r="249" spans="1:38">
      <c r="A249" t="s">
        <v>924</v>
      </c>
      <c r="B249" s="1">
        <v>0.67361111111111116</v>
      </c>
      <c r="C249" t="s">
        <v>156</v>
      </c>
      <c r="D249" t="s">
        <v>719</v>
      </c>
      <c r="E249" t="s">
        <v>277</v>
      </c>
      <c r="F249">
        <v>3493</v>
      </c>
      <c r="G249" t="s">
        <v>231</v>
      </c>
      <c r="H249" t="s">
        <v>232</v>
      </c>
      <c r="I249" t="s">
        <v>5</v>
      </c>
      <c r="J249" t="s">
        <v>278</v>
      </c>
      <c r="K249" t="s">
        <v>900</v>
      </c>
      <c r="L249">
        <v>3</v>
      </c>
      <c r="M249">
        <v>30.1874</v>
      </c>
      <c r="N249">
        <v>25.397600000000001</v>
      </c>
      <c r="O249">
        <v>13.0984</v>
      </c>
      <c r="P249">
        <v>4.4236000000000004</v>
      </c>
      <c r="Q249">
        <v>4.3780000000000001</v>
      </c>
      <c r="R249">
        <v>2.5626000000000002</v>
      </c>
      <c r="S249">
        <v>2.5815000000000001</v>
      </c>
      <c r="T249">
        <v>1.7966</v>
      </c>
      <c r="U249">
        <v>1.0307999999999999</v>
      </c>
      <c r="V249">
        <v>1.3077000000000001</v>
      </c>
      <c r="W249">
        <v>17.0486</v>
      </c>
      <c r="X249" t="s">
        <v>261</v>
      </c>
      <c r="Y249">
        <v>0.61829999999999996</v>
      </c>
      <c r="Z249" t="s">
        <v>809</v>
      </c>
      <c r="AA249">
        <v>7.8899999999999998E-2</v>
      </c>
      <c r="AB249" t="s">
        <v>925</v>
      </c>
      <c r="AC249">
        <v>2.1747000000000001</v>
      </c>
      <c r="AD249">
        <v>5.1883999999999997</v>
      </c>
      <c r="AE249">
        <v>111.873</v>
      </c>
      <c r="AF249">
        <v>8</v>
      </c>
      <c r="AG249">
        <v>55</v>
      </c>
      <c r="AH249">
        <v>9</v>
      </c>
      <c r="AI249">
        <v>186</v>
      </c>
      <c r="AJ249" t="s">
        <v>933</v>
      </c>
      <c r="AL249" t="e">
        <f t="shared" ref="AL249:AL312" si="247">IF(AND(#REF!&lt;&gt;#REF!,#REF!&lt;&gt;#REF!),"Bold","")</f>
        <v>#REF!</v>
      </c>
    </row>
    <row r="250" spans="1:38">
      <c r="A250" t="s">
        <v>482</v>
      </c>
      <c r="B250" s="1">
        <v>0.56597222222222221</v>
      </c>
      <c r="C250" t="s">
        <v>162</v>
      </c>
      <c r="D250" t="s">
        <v>469</v>
      </c>
      <c r="E250" t="s">
        <v>335</v>
      </c>
      <c r="F250">
        <v>4614</v>
      </c>
      <c r="G250" t="s">
        <v>336</v>
      </c>
      <c r="H250" t="s">
        <v>337</v>
      </c>
      <c r="I250" t="s">
        <v>5</v>
      </c>
      <c r="J250" t="s">
        <v>338</v>
      </c>
      <c r="K250" t="s">
        <v>470</v>
      </c>
      <c r="L250">
        <v>7</v>
      </c>
      <c r="M250">
        <v>68.305300000000003</v>
      </c>
      <c r="N250">
        <v>51.133099999999999</v>
      </c>
      <c r="O250">
        <v>34.0976</v>
      </c>
      <c r="P250">
        <v>5.7751999999999999</v>
      </c>
      <c r="Q250">
        <v>4.2539999999999996</v>
      </c>
      <c r="R250">
        <v>2.5257999999999998</v>
      </c>
      <c r="S250">
        <v>2.9782000000000002</v>
      </c>
      <c r="T250">
        <v>1.0244</v>
      </c>
      <c r="U250">
        <v>0.89939999999999998</v>
      </c>
      <c r="V250">
        <v>1.1474</v>
      </c>
      <c r="W250">
        <v>9.3642000000000003</v>
      </c>
      <c r="X250" t="s">
        <v>341</v>
      </c>
      <c r="Y250">
        <v>3.9963000000000002</v>
      </c>
      <c r="Z250" t="s">
        <v>342</v>
      </c>
      <c r="AA250">
        <v>2.8727</v>
      </c>
      <c r="AB250" t="s">
        <v>483</v>
      </c>
      <c r="AC250">
        <v>2.0402</v>
      </c>
      <c r="AD250">
        <v>5.1726000000000001</v>
      </c>
      <c r="AE250">
        <v>195.58629999999999</v>
      </c>
      <c r="AF250">
        <v>3.5</v>
      </c>
      <c r="AG250">
        <v>102</v>
      </c>
      <c r="AH250">
        <v>9</v>
      </c>
      <c r="AI250">
        <v>177</v>
      </c>
      <c r="AJ250" t="s">
        <v>933</v>
      </c>
      <c r="AL250" t="e">
        <f t="shared" ref="AL250:AL313" si="248">IF(AND(#REF!&lt;&gt;#REF!,#REF!&lt;&gt;#REF!),"Bold","")</f>
        <v>#REF!</v>
      </c>
    </row>
    <row r="251" spans="1:38">
      <c r="A251" t="s">
        <v>659</v>
      </c>
      <c r="B251" s="1">
        <v>0.60416666666666663</v>
      </c>
      <c r="C251" t="s">
        <v>156</v>
      </c>
      <c r="D251" t="s">
        <v>390</v>
      </c>
      <c r="E251" t="s">
        <v>230</v>
      </c>
      <c r="F251">
        <v>4787</v>
      </c>
      <c r="G251" t="s">
        <v>231</v>
      </c>
      <c r="H251" t="s">
        <v>232</v>
      </c>
      <c r="I251" t="s">
        <v>5</v>
      </c>
      <c r="J251" t="s">
        <v>278</v>
      </c>
      <c r="K251" t="s">
        <v>630</v>
      </c>
      <c r="L251">
        <v>3</v>
      </c>
      <c r="M251">
        <v>38.201999999999998</v>
      </c>
      <c r="N251">
        <v>35.015599999999999</v>
      </c>
      <c r="O251">
        <v>17.2851</v>
      </c>
      <c r="P251">
        <v>9.4490999999999996</v>
      </c>
      <c r="Q251">
        <v>4.6463000000000001</v>
      </c>
      <c r="R251">
        <v>3.2724000000000002</v>
      </c>
      <c r="S251">
        <v>2.0966</v>
      </c>
      <c r="T251">
        <v>0</v>
      </c>
      <c r="U251">
        <v>0</v>
      </c>
      <c r="V251">
        <v>0</v>
      </c>
      <c r="W251">
        <v>17.5564</v>
      </c>
      <c r="X251" t="s">
        <v>298</v>
      </c>
      <c r="Y251">
        <v>1.5708</v>
      </c>
      <c r="Z251" t="s">
        <v>299</v>
      </c>
      <c r="AA251">
        <v>1.1859</v>
      </c>
      <c r="AB251" t="s">
        <v>660</v>
      </c>
      <c r="AC251">
        <v>2.4091999999999998</v>
      </c>
      <c r="AD251">
        <v>5.0999999999999996</v>
      </c>
      <c r="AE251">
        <v>141.78139999999999</v>
      </c>
      <c r="AF251">
        <v>16</v>
      </c>
      <c r="AG251">
        <v>60</v>
      </c>
      <c r="AH251">
        <v>9</v>
      </c>
      <c r="AI251">
        <v>167</v>
      </c>
      <c r="AJ251" t="s">
        <v>933</v>
      </c>
      <c r="AL251" t="e">
        <f t="shared" ref="AL251:AL314" si="249">IF(AND(#REF!&lt;&gt;#REF!,#REF!&lt;&gt;#REF!),"Bold","")</f>
        <v>#REF!</v>
      </c>
    </row>
    <row r="252" spans="1:38">
      <c r="A252" t="s">
        <v>891</v>
      </c>
      <c r="B252" s="1">
        <v>0.66666666666666663</v>
      </c>
      <c r="C252" t="s">
        <v>177</v>
      </c>
      <c r="D252" t="s">
        <v>587</v>
      </c>
      <c r="E252" t="s">
        <v>230</v>
      </c>
      <c r="F252">
        <v>3119</v>
      </c>
      <c r="G252" t="s">
        <v>336</v>
      </c>
      <c r="H252" t="s">
        <v>337</v>
      </c>
      <c r="I252" t="s">
        <v>5</v>
      </c>
      <c r="J252" t="s">
        <v>278</v>
      </c>
      <c r="K252" t="s">
        <v>854</v>
      </c>
      <c r="L252">
        <v>4</v>
      </c>
      <c r="M252">
        <v>47.774700000000003</v>
      </c>
      <c r="N252">
        <v>38.6995</v>
      </c>
      <c r="O252">
        <v>21.357399999999998</v>
      </c>
      <c r="P252">
        <v>7.2747000000000002</v>
      </c>
      <c r="Q252">
        <v>5.1524999999999999</v>
      </c>
      <c r="R252">
        <v>1.3808</v>
      </c>
      <c r="S252">
        <v>1.0952</v>
      </c>
      <c r="T252">
        <v>0.59870000000000001</v>
      </c>
      <c r="U252">
        <v>0.60919999999999996</v>
      </c>
      <c r="V252">
        <v>0.63539999999999996</v>
      </c>
      <c r="W252">
        <v>7.1429</v>
      </c>
      <c r="X252" t="s">
        <v>527</v>
      </c>
      <c r="Y252">
        <v>1.8232999999999999</v>
      </c>
      <c r="Z252" t="s">
        <v>892</v>
      </c>
      <c r="AA252">
        <v>0.28839999999999999</v>
      </c>
      <c r="AB252" t="s">
        <v>255</v>
      </c>
      <c r="AC252">
        <v>1.8112999999999999</v>
      </c>
      <c r="AD252">
        <v>5.0999999999999996</v>
      </c>
      <c r="AE252">
        <v>140.74379999999999</v>
      </c>
      <c r="AF252">
        <v>33</v>
      </c>
      <c r="AG252">
        <v>85</v>
      </c>
      <c r="AH252">
        <v>9</v>
      </c>
      <c r="AI252">
        <v>308</v>
      </c>
      <c r="AJ252" t="s">
        <v>933</v>
      </c>
      <c r="AL252" t="e">
        <f t="shared" ref="AL252:AL315" si="250">IF(AND(#REF!&lt;&gt;#REF!,#REF!&lt;&gt;#REF!),"Bold","")</f>
        <v>#REF!</v>
      </c>
    </row>
    <row r="253" spans="1:38">
      <c r="A253" t="s">
        <v>779</v>
      </c>
      <c r="B253" s="1">
        <v>0.64236111111111105</v>
      </c>
      <c r="C253" t="s">
        <v>177</v>
      </c>
      <c r="D253" t="s">
        <v>705</v>
      </c>
      <c r="E253" t="s">
        <v>775</v>
      </c>
      <c r="F253">
        <v>7408</v>
      </c>
      <c r="G253" t="s">
        <v>336</v>
      </c>
      <c r="H253" t="s">
        <v>337</v>
      </c>
      <c r="I253" t="s">
        <v>233</v>
      </c>
      <c r="J253" t="s">
        <v>338</v>
      </c>
      <c r="K253" t="s">
        <v>776</v>
      </c>
      <c r="L253">
        <v>7</v>
      </c>
      <c r="M253">
        <v>116.9932</v>
      </c>
      <c r="N253">
        <v>77.418000000000006</v>
      </c>
      <c r="O253">
        <v>39.451000000000001</v>
      </c>
      <c r="P253">
        <v>5.8827999999999996</v>
      </c>
      <c r="Q253">
        <v>4.0575000000000001</v>
      </c>
      <c r="R253">
        <v>3.8605</v>
      </c>
      <c r="S253">
        <v>3.1364999999999998</v>
      </c>
      <c r="T253">
        <v>1.5181</v>
      </c>
      <c r="U253">
        <v>1.2397</v>
      </c>
      <c r="V253">
        <v>0.66069999999999995</v>
      </c>
      <c r="W253">
        <v>24.402899999999999</v>
      </c>
      <c r="X253" t="s">
        <v>516</v>
      </c>
      <c r="Y253">
        <v>4.7619999999999996</v>
      </c>
      <c r="Z253" t="s">
        <v>780</v>
      </c>
      <c r="AA253">
        <v>2.64</v>
      </c>
      <c r="AB253" t="s">
        <v>376</v>
      </c>
      <c r="AC253">
        <v>1.7959000000000001</v>
      </c>
      <c r="AD253">
        <v>4.9934000000000003</v>
      </c>
      <c r="AE253">
        <v>292.81220000000002</v>
      </c>
      <c r="AF253">
        <v>3</v>
      </c>
      <c r="AG253">
        <v>0</v>
      </c>
      <c r="AH253">
        <v>9</v>
      </c>
      <c r="AJ253" t="s">
        <v>933</v>
      </c>
      <c r="AL253" t="e">
        <f t="shared" ref="AL253:AL316" si="251">IF(AND(#REF!&lt;&gt;#REF!,#REF!&lt;&gt;#REF!),"Bold","")</f>
        <v>#REF!</v>
      </c>
    </row>
    <row r="254" spans="1:38">
      <c r="A254" t="s">
        <v>499</v>
      </c>
      <c r="B254" s="1">
        <v>0.56597222222222221</v>
      </c>
      <c r="C254" t="s">
        <v>162</v>
      </c>
      <c r="D254" t="s">
        <v>469</v>
      </c>
      <c r="E254" t="s">
        <v>335</v>
      </c>
      <c r="F254">
        <v>4614</v>
      </c>
      <c r="G254" t="s">
        <v>336</v>
      </c>
      <c r="H254" t="s">
        <v>337</v>
      </c>
      <c r="I254" t="s">
        <v>5</v>
      </c>
      <c r="J254" t="s">
        <v>338</v>
      </c>
      <c r="K254" t="s">
        <v>470</v>
      </c>
      <c r="L254">
        <v>6</v>
      </c>
      <c r="M254">
        <v>43.694800000000001</v>
      </c>
      <c r="N254">
        <v>30.9435</v>
      </c>
      <c r="O254">
        <v>17.450500000000002</v>
      </c>
      <c r="P254">
        <v>5.3601999999999999</v>
      </c>
      <c r="Q254">
        <v>3.0678000000000001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13.865</v>
      </c>
      <c r="X254" t="s">
        <v>500</v>
      </c>
      <c r="Y254">
        <v>0.98029999999999995</v>
      </c>
      <c r="Z254" t="s">
        <v>501</v>
      </c>
      <c r="AA254">
        <v>0.42780000000000001</v>
      </c>
      <c r="AB254" t="s">
        <v>502</v>
      </c>
      <c r="AC254">
        <v>0.71399999999999997</v>
      </c>
      <c r="AD254">
        <v>4.8</v>
      </c>
      <c r="AE254">
        <v>129.61609999999999</v>
      </c>
      <c r="AF254">
        <v>20</v>
      </c>
      <c r="AG254">
        <v>91</v>
      </c>
      <c r="AH254">
        <v>9</v>
      </c>
      <c r="AJ254" t="s">
        <v>933</v>
      </c>
      <c r="AL254" t="e">
        <f t="shared" ref="AL254:AL317" si="252">IF(AND(#REF!&lt;&gt;#REF!,#REF!&lt;&gt;#REF!),"Bold","")</f>
        <v>#REF!</v>
      </c>
    </row>
    <row r="255" spans="1:38">
      <c r="A255" t="s">
        <v>844</v>
      </c>
      <c r="B255" s="1">
        <v>0.65625</v>
      </c>
      <c r="C255" t="s">
        <v>162</v>
      </c>
      <c r="D255" t="s">
        <v>587</v>
      </c>
      <c r="E255" t="s">
        <v>335</v>
      </c>
      <c r="F255">
        <v>4094</v>
      </c>
      <c r="G255" t="s">
        <v>336</v>
      </c>
      <c r="H255" t="s">
        <v>337</v>
      </c>
      <c r="I255" t="s">
        <v>5</v>
      </c>
      <c r="J255" t="s">
        <v>278</v>
      </c>
      <c r="K255" t="s">
        <v>814</v>
      </c>
      <c r="L255">
        <v>9</v>
      </c>
      <c r="M255">
        <v>37.522300000000001</v>
      </c>
      <c r="N255">
        <v>35.3371</v>
      </c>
      <c r="O255">
        <v>14.4323</v>
      </c>
      <c r="P255">
        <v>5.7944000000000004</v>
      </c>
      <c r="Q255">
        <v>4.8544</v>
      </c>
      <c r="R255">
        <v>2.7749000000000001</v>
      </c>
      <c r="S255">
        <v>2.0640000000000001</v>
      </c>
      <c r="T255">
        <v>1.7935000000000001</v>
      </c>
      <c r="U255">
        <v>1.1437999999999999</v>
      </c>
      <c r="V255">
        <v>1.5026999999999999</v>
      </c>
      <c r="W255">
        <v>17.333600000000001</v>
      </c>
      <c r="X255" t="s">
        <v>375</v>
      </c>
      <c r="Y255">
        <v>2.1438000000000001</v>
      </c>
      <c r="Z255" t="s">
        <v>845</v>
      </c>
      <c r="AA255">
        <v>1.5173000000000001</v>
      </c>
      <c r="AB255" t="s">
        <v>846</v>
      </c>
      <c r="AC255">
        <v>1.8801000000000001</v>
      </c>
      <c r="AD255">
        <v>4.6158999999999999</v>
      </c>
      <c r="AE255">
        <v>134.71</v>
      </c>
      <c r="AF255">
        <v>25</v>
      </c>
      <c r="AG255">
        <v>120</v>
      </c>
      <c r="AH255">
        <v>9</v>
      </c>
      <c r="AJ255" t="s">
        <v>933</v>
      </c>
      <c r="AL255" t="e">
        <f t="shared" ref="AL255:AL318" si="253">IF(AND(#REF!&lt;&gt;#REF!,#REF!&lt;&gt;#REF!),"Bold","")</f>
        <v>#REF!</v>
      </c>
    </row>
    <row r="256" spans="1:38">
      <c r="A256" t="s">
        <v>1132</v>
      </c>
      <c r="B256" s="1">
        <v>0.78125</v>
      </c>
      <c r="C256" t="s">
        <v>214</v>
      </c>
      <c r="D256" t="s">
        <v>1113</v>
      </c>
      <c r="E256" t="s">
        <v>277</v>
      </c>
      <c r="F256">
        <v>3105</v>
      </c>
      <c r="G256" t="s">
        <v>979</v>
      </c>
      <c r="H256" t="s">
        <v>980</v>
      </c>
      <c r="I256" t="s">
        <v>5</v>
      </c>
      <c r="J256" t="s">
        <v>1114</v>
      </c>
      <c r="K256" t="s">
        <v>1115</v>
      </c>
      <c r="L256">
        <v>3</v>
      </c>
      <c r="M256">
        <v>56.552</v>
      </c>
      <c r="N256">
        <v>27.9452</v>
      </c>
      <c r="O256">
        <v>17.311</v>
      </c>
      <c r="P256">
        <v>7.9508000000000001</v>
      </c>
      <c r="Q256">
        <v>6.2680999999999996</v>
      </c>
      <c r="R256">
        <v>3.4335</v>
      </c>
      <c r="S256">
        <v>2.7269000000000001</v>
      </c>
      <c r="T256">
        <v>0</v>
      </c>
      <c r="U256">
        <v>0</v>
      </c>
      <c r="V256">
        <v>0</v>
      </c>
      <c r="W256">
        <v>16.900700000000001</v>
      </c>
      <c r="X256" t="s">
        <v>1133</v>
      </c>
      <c r="Y256">
        <v>1.5285</v>
      </c>
      <c r="Z256" t="s">
        <v>1134</v>
      </c>
      <c r="AA256">
        <v>0.28050000000000003</v>
      </c>
      <c r="AB256" t="s">
        <v>1135</v>
      </c>
      <c r="AC256">
        <v>1.5081</v>
      </c>
      <c r="AD256">
        <v>4.4242999999999997</v>
      </c>
      <c r="AE256">
        <v>151.1857</v>
      </c>
      <c r="AF256">
        <v>14</v>
      </c>
      <c r="AG256">
        <v>62</v>
      </c>
      <c r="AH256">
        <v>9</v>
      </c>
      <c r="AJ256" t="s">
        <v>933</v>
      </c>
      <c r="AL256" t="e">
        <f t="shared" ref="AL256:AL319" si="254">IF(AND(#REF!&lt;&gt;#REF!,#REF!&lt;&gt;#REF!),"Bold","")</f>
        <v>#REF!</v>
      </c>
    </row>
    <row r="257" spans="1:38">
      <c r="A257" t="s">
        <v>315</v>
      </c>
      <c r="B257" s="1">
        <v>0.53819444444444442</v>
      </c>
      <c r="C257" t="s">
        <v>156</v>
      </c>
      <c r="D257" t="s">
        <v>229</v>
      </c>
      <c r="E257" t="s">
        <v>277</v>
      </c>
      <c r="F257">
        <v>3493</v>
      </c>
      <c r="G257" t="s">
        <v>231</v>
      </c>
      <c r="H257" t="s">
        <v>232</v>
      </c>
      <c r="I257" t="s">
        <v>5</v>
      </c>
      <c r="J257" t="s">
        <v>278</v>
      </c>
      <c r="K257" t="s">
        <v>279</v>
      </c>
      <c r="L257">
        <v>3</v>
      </c>
      <c r="M257">
        <v>56.31</v>
      </c>
      <c r="N257">
        <v>22.0106</v>
      </c>
      <c r="O257">
        <v>13.1517</v>
      </c>
      <c r="P257">
        <v>4.2289000000000003</v>
      </c>
      <c r="Q257">
        <v>3.4419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16.1021</v>
      </c>
      <c r="X257" t="s">
        <v>316</v>
      </c>
      <c r="Y257">
        <v>1.4076</v>
      </c>
      <c r="Z257" t="s">
        <v>317</v>
      </c>
      <c r="AA257">
        <v>1.1841999999999999</v>
      </c>
      <c r="AB257" t="s">
        <v>318</v>
      </c>
      <c r="AC257">
        <v>1.6767000000000001</v>
      </c>
      <c r="AD257">
        <v>4.2</v>
      </c>
      <c r="AE257">
        <v>131.46</v>
      </c>
      <c r="AF257">
        <v>10</v>
      </c>
      <c r="AG257">
        <v>45</v>
      </c>
      <c r="AH257">
        <v>12</v>
      </c>
      <c r="AI257">
        <v>13</v>
      </c>
      <c r="AJ257" t="s">
        <v>5</v>
      </c>
      <c r="AL257" t="e">
        <f t="shared" ref="AL257:AL320" si="255">IF(AND(#REF!&lt;&gt;#REF!,#REF!&lt;&gt;#REF!),"Bold","")</f>
        <v>#REF!</v>
      </c>
    </row>
    <row r="258" spans="1:38">
      <c r="A258" t="s">
        <v>580</v>
      </c>
      <c r="B258" s="1">
        <v>0.59027777777777779</v>
      </c>
      <c r="C258" t="s">
        <v>162</v>
      </c>
      <c r="D258" t="s">
        <v>469</v>
      </c>
      <c r="E258" t="s">
        <v>335</v>
      </c>
      <c r="F258">
        <v>4614</v>
      </c>
      <c r="G258" t="s">
        <v>336</v>
      </c>
      <c r="H258" t="s">
        <v>337</v>
      </c>
      <c r="I258" t="s">
        <v>5</v>
      </c>
      <c r="J258" t="s">
        <v>338</v>
      </c>
      <c r="K258" t="s">
        <v>560</v>
      </c>
      <c r="L258">
        <v>6</v>
      </c>
      <c r="M258">
        <v>46.696300000000001</v>
      </c>
      <c r="N258">
        <v>34.930799999999998</v>
      </c>
      <c r="O258">
        <v>17.0519</v>
      </c>
      <c r="P258">
        <v>7.4972000000000003</v>
      </c>
      <c r="Q258">
        <v>3.4310999999999998</v>
      </c>
      <c r="R258">
        <v>3.1951999999999998</v>
      </c>
      <c r="S258">
        <v>0</v>
      </c>
      <c r="T258">
        <v>0</v>
      </c>
      <c r="U258">
        <v>0</v>
      </c>
      <c r="V258">
        <v>0</v>
      </c>
      <c r="W258">
        <v>15.2957</v>
      </c>
      <c r="X258" t="s">
        <v>581</v>
      </c>
      <c r="Y258">
        <v>2.0526</v>
      </c>
      <c r="Z258" t="s">
        <v>582</v>
      </c>
      <c r="AA258">
        <v>0.26729999999999998</v>
      </c>
      <c r="AB258" t="s">
        <v>343</v>
      </c>
      <c r="AC258">
        <v>1.5943000000000001</v>
      </c>
      <c r="AD258">
        <v>4.2</v>
      </c>
      <c r="AE258">
        <v>142.38579999999999</v>
      </c>
      <c r="AF258">
        <v>20</v>
      </c>
      <c r="AG258">
        <v>92</v>
      </c>
      <c r="AH258">
        <v>12</v>
      </c>
      <c r="AI258">
        <v>15</v>
      </c>
      <c r="AJ258" t="s">
        <v>5</v>
      </c>
      <c r="AL258" t="e">
        <f t="shared" ref="AL258:AL321" si="256">IF(AND(#REF!&lt;&gt;#REF!,#REF!&lt;&gt;#REF!),"Bold","")</f>
        <v>#REF!</v>
      </c>
    </row>
    <row r="259" spans="1:38">
      <c r="A259" t="s">
        <v>811</v>
      </c>
      <c r="B259" s="1">
        <v>0.64930555555555558</v>
      </c>
      <c r="C259" t="s">
        <v>156</v>
      </c>
      <c r="D259" t="s">
        <v>719</v>
      </c>
      <c r="E259" t="s">
        <v>277</v>
      </c>
      <c r="F259">
        <v>3493</v>
      </c>
      <c r="G259" t="s">
        <v>231</v>
      </c>
      <c r="H259" t="s">
        <v>232</v>
      </c>
      <c r="I259" t="s">
        <v>5</v>
      </c>
      <c r="J259" t="s">
        <v>278</v>
      </c>
      <c r="K259" t="s">
        <v>788</v>
      </c>
      <c r="L259">
        <v>3</v>
      </c>
      <c r="M259">
        <v>36.7699</v>
      </c>
      <c r="N259">
        <v>26.494</v>
      </c>
      <c r="O259">
        <v>19.031199999999998</v>
      </c>
      <c r="P259">
        <v>6.5701999999999998</v>
      </c>
      <c r="Q259">
        <v>4.8071000000000002</v>
      </c>
      <c r="R259">
        <v>2.5175999999999998</v>
      </c>
      <c r="S259">
        <v>1.7618</v>
      </c>
      <c r="T259">
        <v>1.976</v>
      </c>
      <c r="U259">
        <v>1.3887</v>
      </c>
      <c r="V259">
        <v>0</v>
      </c>
      <c r="W259">
        <v>10.8621</v>
      </c>
      <c r="X259" t="s">
        <v>316</v>
      </c>
      <c r="Y259">
        <v>1.4076</v>
      </c>
      <c r="Z259" t="s">
        <v>317</v>
      </c>
      <c r="AA259">
        <v>1.1841999999999999</v>
      </c>
      <c r="AB259" t="s">
        <v>664</v>
      </c>
      <c r="AC259">
        <v>1.4101999999999999</v>
      </c>
      <c r="AD259">
        <v>4.1553000000000004</v>
      </c>
      <c r="AE259">
        <v>121.43340000000001</v>
      </c>
      <c r="AF259">
        <v>14</v>
      </c>
      <c r="AG259">
        <v>54</v>
      </c>
      <c r="AH259">
        <v>12</v>
      </c>
      <c r="AI259">
        <v>22</v>
      </c>
      <c r="AJ259" t="s">
        <v>5</v>
      </c>
      <c r="AL259" t="e">
        <f t="shared" ref="AL259:AL322" si="257">IF(AND(#REF!&lt;&gt;#REF!,#REF!&lt;&gt;#REF!),"Bold","")</f>
        <v>#REF!</v>
      </c>
    </row>
    <row r="260" spans="1:38">
      <c r="A260" t="s">
        <v>260</v>
      </c>
      <c r="B260" s="1">
        <v>0.51736111111111105</v>
      </c>
      <c r="C260" t="s">
        <v>156</v>
      </c>
      <c r="D260" t="s">
        <v>229</v>
      </c>
      <c r="E260" t="s">
        <v>230</v>
      </c>
      <c r="F260">
        <v>4787</v>
      </c>
      <c r="G260" t="s">
        <v>231</v>
      </c>
      <c r="H260" t="s">
        <v>232</v>
      </c>
      <c r="I260" t="s">
        <v>233</v>
      </c>
      <c r="J260" t="s">
        <v>234</v>
      </c>
      <c r="K260" t="s">
        <v>235</v>
      </c>
      <c r="L260">
        <v>2</v>
      </c>
      <c r="M260">
        <v>45.183500000000002</v>
      </c>
      <c r="N260">
        <v>39.558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16.6571</v>
      </c>
      <c r="X260" t="s">
        <v>261</v>
      </c>
      <c r="Y260">
        <v>1.1258999999999999</v>
      </c>
      <c r="Z260" t="s">
        <v>262</v>
      </c>
      <c r="AA260">
        <v>1.6072</v>
      </c>
      <c r="AB260" t="s">
        <v>263</v>
      </c>
      <c r="AC260">
        <v>2.3774999999999999</v>
      </c>
      <c r="AD260">
        <v>4</v>
      </c>
      <c r="AE260">
        <v>148.40899999999999</v>
      </c>
      <c r="AF260">
        <v>25</v>
      </c>
      <c r="AG260">
        <v>0</v>
      </c>
      <c r="AH260">
        <v>12</v>
      </c>
      <c r="AI260">
        <v>12</v>
      </c>
      <c r="AJ260" t="s">
        <v>5</v>
      </c>
      <c r="AL260" t="e">
        <f t="shared" ref="AL260:AL323" si="258">IF(AND(#REF!&lt;&gt;#REF!,#REF!&lt;&gt;#REF!),"Bold","")</f>
        <v>#REF!</v>
      </c>
    </row>
    <row r="261" spans="1:38">
      <c r="A261" t="s">
        <v>610</v>
      </c>
      <c r="B261" s="1">
        <v>0.59722222222222221</v>
      </c>
      <c r="C261" t="s">
        <v>177</v>
      </c>
      <c r="D261" t="s">
        <v>587</v>
      </c>
      <c r="E261" t="s">
        <v>335</v>
      </c>
      <c r="F261">
        <v>4094</v>
      </c>
      <c r="G261" t="s">
        <v>336</v>
      </c>
      <c r="H261" t="s">
        <v>337</v>
      </c>
      <c r="I261" t="s">
        <v>233</v>
      </c>
      <c r="J261" t="s">
        <v>338</v>
      </c>
      <c r="K261" t="s">
        <v>588</v>
      </c>
      <c r="L261">
        <v>5</v>
      </c>
      <c r="M261">
        <v>43.087400000000002</v>
      </c>
      <c r="N261">
        <v>43.936</v>
      </c>
      <c r="O261">
        <v>15.7036</v>
      </c>
      <c r="P261">
        <v>6.5296000000000003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 t="s">
        <v>611</v>
      </c>
      <c r="Y261">
        <v>0.71760000000000002</v>
      </c>
      <c r="Z261" t="s">
        <v>612</v>
      </c>
      <c r="AA261">
        <v>7.4999999999999997E-2</v>
      </c>
      <c r="AB261" t="s">
        <v>613</v>
      </c>
      <c r="AC261">
        <v>0.43340000000000001</v>
      </c>
      <c r="AD261">
        <v>3.85</v>
      </c>
      <c r="AE261">
        <v>128.1636</v>
      </c>
      <c r="AF261">
        <v>25</v>
      </c>
      <c r="AG261">
        <v>0</v>
      </c>
      <c r="AH261">
        <v>12</v>
      </c>
      <c r="AI261">
        <v>15</v>
      </c>
      <c r="AJ261" t="s">
        <v>5</v>
      </c>
      <c r="AL261" t="e">
        <f t="shared" ref="AL261:AL324" si="259">IF(AND(#REF!&lt;&gt;#REF!,#REF!&lt;&gt;#REF!),"Bold","")</f>
        <v>#REF!</v>
      </c>
    </row>
    <row r="262" spans="1:38">
      <c r="A262" t="s">
        <v>700</v>
      </c>
      <c r="B262" s="1">
        <v>0.61111111111111105</v>
      </c>
      <c r="C262" t="s">
        <v>162</v>
      </c>
      <c r="D262" t="s">
        <v>672</v>
      </c>
      <c r="E262" t="s">
        <v>335</v>
      </c>
      <c r="F262">
        <v>4094</v>
      </c>
      <c r="G262" t="s">
        <v>336</v>
      </c>
      <c r="H262" t="s">
        <v>337</v>
      </c>
      <c r="I262" t="s">
        <v>5</v>
      </c>
      <c r="J262" t="s">
        <v>338</v>
      </c>
      <c r="K262" t="s">
        <v>673</v>
      </c>
      <c r="L262">
        <v>6</v>
      </c>
      <c r="M262">
        <v>48.171599999999998</v>
      </c>
      <c r="N262">
        <v>39.841099999999997</v>
      </c>
      <c r="O262">
        <v>17.875900000000001</v>
      </c>
      <c r="P262">
        <v>6.984</v>
      </c>
      <c r="Q262">
        <v>3.1332</v>
      </c>
      <c r="R262">
        <v>2.8713000000000002</v>
      </c>
      <c r="S262">
        <v>0</v>
      </c>
      <c r="T262">
        <v>0</v>
      </c>
      <c r="U262">
        <v>0</v>
      </c>
      <c r="V262">
        <v>0</v>
      </c>
      <c r="W262">
        <v>0</v>
      </c>
      <c r="X262" t="s">
        <v>575</v>
      </c>
      <c r="Y262">
        <v>2.1173000000000002</v>
      </c>
      <c r="Z262" t="s">
        <v>571</v>
      </c>
      <c r="AA262">
        <v>0.4</v>
      </c>
      <c r="AB262" t="s">
        <v>343</v>
      </c>
      <c r="AC262">
        <v>2.2881999999999998</v>
      </c>
      <c r="AD262">
        <v>3.6</v>
      </c>
      <c r="AE262">
        <v>133.43729999999999</v>
      </c>
      <c r="AF262">
        <v>14</v>
      </c>
      <c r="AG262">
        <v>93</v>
      </c>
      <c r="AH262">
        <v>12</v>
      </c>
      <c r="AI262">
        <v>7</v>
      </c>
      <c r="AJ262" t="s">
        <v>5</v>
      </c>
      <c r="AL262" t="e">
        <f t="shared" ref="AL262:AL325" si="260">IF(AND(#REF!&lt;&gt;#REF!,#REF!&lt;&gt;#REF!),"Bold","")</f>
        <v>#REF!</v>
      </c>
    </row>
    <row r="263" spans="1:38">
      <c r="A263" t="s">
        <v>1195</v>
      </c>
      <c r="B263" s="1">
        <v>0.84375</v>
      </c>
      <c r="C263" t="s">
        <v>214</v>
      </c>
      <c r="D263" t="s">
        <v>1164</v>
      </c>
      <c r="E263" t="s">
        <v>230</v>
      </c>
      <c r="F263">
        <v>3752</v>
      </c>
      <c r="G263" t="s">
        <v>979</v>
      </c>
      <c r="H263" t="s">
        <v>980</v>
      </c>
      <c r="I263" t="s">
        <v>233</v>
      </c>
      <c r="J263" t="s">
        <v>278</v>
      </c>
      <c r="K263" t="s">
        <v>1186</v>
      </c>
      <c r="L263">
        <v>3</v>
      </c>
      <c r="M263">
        <v>58.033999999999999</v>
      </c>
      <c r="N263">
        <v>19.645700000000001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19.0793</v>
      </c>
      <c r="X263" t="s">
        <v>997</v>
      </c>
      <c r="Y263">
        <v>2.1484999999999999</v>
      </c>
      <c r="Z263" t="s">
        <v>998</v>
      </c>
      <c r="AA263">
        <v>2.1474000000000002</v>
      </c>
      <c r="AB263" t="s">
        <v>810</v>
      </c>
      <c r="AC263">
        <v>2.8584000000000001</v>
      </c>
      <c r="AD263">
        <v>3.6</v>
      </c>
      <c r="AE263">
        <v>140.59100000000001</v>
      </c>
      <c r="AF263">
        <v>25</v>
      </c>
      <c r="AG263">
        <v>0</v>
      </c>
      <c r="AH263">
        <v>12</v>
      </c>
      <c r="AI263">
        <v>7</v>
      </c>
      <c r="AJ263" t="s">
        <v>5</v>
      </c>
      <c r="AL263" t="e">
        <f t="shared" ref="AL263:AL326" si="261">IF(AND(#REF!&lt;&gt;#REF!,#REF!&lt;&gt;#REF!),"Bold","")</f>
        <v>#REF!</v>
      </c>
    </row>
    <row r="264" spans="1:38">
      <c r="A264" t="s">
        <v>1198</v>
      </c>
      <c r="B264" s="1">
        <v>0.84375</v>
      </c>
      <c r="C264" t="s">
        <v>214</v>
      </c>
      <c r="D264" t="s">
        <v>1164</v>
      </c>
      <c r="E264" t="s">
        <v>230</v>
      </c>
      <c r="F264">
        <v>3752</v>
      </c>
      <c r="G264" t="s">
        <v>979</v>
      </c>
      <c r="H264" t="s">
        <v>980</v>
      </c>
      <c r="I264" t="s">
        <v>233</v>
      </c>
      <c r="J264" t="s">
        <v>278</v>
      </c>
      <c r="K264" t="s">
        <v>1186</v>
      </c>
      <c r="L264">
        <v>3</v>
      </c>
      <c r="M264">
        <v>38.946300000000001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17.6829</v>
      </c>
      <c r="X264" t="s">
        <v>1063</v>
      </c>
      <c r="Y264">
        <v>0.44340000000000002</v>
      </c>
      <c r="Z264" t="s">
        <v>998</v>
      </c>
      <c r="AA264">
        <v>2.1474000000000002</v>
      </c>
      <c r="AB264" t="s">
        <v>664</v>
      </c>
      <c r="AC264">
        <v>1.7070000000000001</v>
      </c>
      <c r="AD264">
        <v>3.6</v>
      </c>
      <c r="AE264">
        <v>123.76430000000001</v>
      </c>
      <c r="AF264">
        <v>33</v>
      </c>
      <c r="AG264">
        <v>0</v>
      </c>
      <c r="AH264">
        <v>12</v>
      </c>
      <c r="AI264">
        <v>7</v>
      </c>
      <c r="AJ264" t="s">
        <v>5</v>
      </c>
      <c r="AL264" t="e">
        <f t="shared" ref="AL264:AL327" si="262">IF(AND(#REF!&lt;&gt;#REF!,#REF!&lt;&gt;#REF!),"Bold","")</f>
        <v>#REF!</v>
      </c>
    </row>
    <row r="265" spans="1:38">
      <c r="A265" t="s">
        <v>1199</v>
      </c>
      <c r="B265" s="1">
        <v>0.84375</v>
      </c>
      <c r="C265" t="s">
        <v>214</v>
      </c>
      <c r="D265" t="s">
        <v>1164</v>
      </c>
      <c r="E265" t="s">
        <v>230</v>
      </c>
      <c r="F265">
        <v>3752</v>
      </c>
      <c r="G265" t="s">
        <v>979</v>
      </c>
      <c r="H265" t="s">
        <v>980</v>
      </c>
      <c r="I265" t="s">
        <v>233</v>
      </c>
      <c r="J265" t="s">
        <v>278</v>
      </c>
      <c r="K265" t="s">
        <v>1186</v>
      </c>
      <c r="L265">
        <v>3</v>
      </c>
      <c r="M265">
        <v>40.223399999999998</v>
      </c>
      <c r="N265">
        <v>28.441099999999999</v>
      </c>
      <c r="O265">
        <v>13.495799999999999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12.6143</v>
      </c>
      <c r="X265" t="s">
        <v>1200</v>
      </c>
      <c r="Y265">
        <v>2.2431999999999999</v>
      </c>
      <c r="Z265" t="s">
        <v>1059</v>
      </c>
      <c r="AA265">
        <v>1.6891</v>
      </c>
      <c r="AB265" t="s">
        <v>1135</v>
      </c>
      <c r="AC265">
        <v>1.5888</v>
      </c>
      <c r="AD265">
        <v>3.6</v>
      </c>
      <c r="AE265">
        <v>119.99420000000001</v>
      </c>
      <c r="AF265">
        <v>66</v>
      </c>
      <c r="AG265">
        <v>0</v>
      </c>
      <c r="AH265">
        <v>12</v>
      </c>
      <c r="AI265">
        <v>12</v>
      </c>
      <c r="AJ265" t="s">
        <v>5</v>
      </c>
      <c r="AL265" t="e">
        <f t="shared" ref="AL265:AL328" si="263">IF(AND(#REF!&lt;&gt;#REF!,#REF!&lt;&gt;#REF!),"Bold","")</f>
        <v>#REF!</v>
      </c>
    </row>
    <row r="266" spans="1:38">
      <c r="A266" t="s">
        <v>1203</v>
      </c>
      <c r="B266" s="1">
        <v>0.84375</v>
      </c>
      <c r="C266" t="s">
        <v>214</v>
      </c>
      <c r="D266" t="s">
        <v>1164</v>
      </c>
      <c r="E266" t="s">
        <v>230</v>
      </c>
      <c r="F266">
        <v>3752</v>
      </c>
      <c r="G266" t="s">
        <v>979</v>
      </c>
      <c r="H266" t="s">
        <v>980</v>
      </c>
      <c r="I266" t="s">
        <v>233</v>
      </c>
      <c r="J266" t="s">
        <v>278</v>
      </c>
      <c r="K266" t="s">
        <v>1186</v>
      </c>
      <c r="L266">
        <v>3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 t="s">
        <v>249</v>
      </c>
      <c r="Y266">
        <v>2.3786999999999998</v>
      </c>
      <c r="Z266" t="s">
        <v>1151</v>
      </c>
      <c r="AA266">
        <v>3.1280999999999999</v>
      </c>
      <c r="AB266" t="s">
        <v>1015</v>
      </c>
      <c r="AC266">
        <v>2.5028000000000001</v>
      </c>
      <c r="AD266">
        <v>3.6</v>
      </c>
      <c r="AE266">
        <v>11.6096</v>
      </c>
      <c r="AF266">
        <v>4</v>
      </c>
      <c r="AG266">
        <v>0</v>
      </c>
      <c r="AH266">
        <v>12</v>
      </c>
      <c r="AI266">
        <v>62</v>
      </c>
      <c r="AJ266" t="s">
        <v>5</v>
      </c>
      <c r="AL266" t="e">
        <f t="shared" ref="AL266:AL329" si="264">IF(AND(#REF!&lt;&gt;#REF!,#REF!&lt;&gt;#REF!),"Bold","")</f>
        <v>#REF!</v>
      </c>
    </row>
    <row r="267" spans="1:38">
      <c r="A267" t="s">
        <v>963</v>
      </c>
      <c r="B267" s="1">
        <v>0.6875</v>
      </c>
      <c r="C267" t="s">
        <v>177</v>
      </c>
      <c r="D267" t="s">
        <v>390</v>
      </c>
      <c r="E267" t="s">
        <v>230</v>
      </c>
      <c r="F267">
        <v>2274</v>
      </c>
      <c r="G267" t="s">
        <v>336</v>
      </c>
      <c r="H267" t="s">
        <v>337</v>
      </c>
      <c r="I267" t="s">
        <v>233</v>
      </c>
      <c r="J267" t="s">
        <v>930</v>
      </c>
      <c r="K267" t="s">
        <v>958</v>
      </c>
      <c r="L267">
        <v>5</v>
      </c>
      <c r="M267">
        <v>33.915399999999998</v>
      </c>
      <c r="N267">
        <v>24.0547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14.1393</v>
      </c>
      <c r="X267" t="s">
        <v>964</v>
      </c>
      <c r="Y267">
        <v>0</v>
      </c>
      <c r="Z267" t="s">
        <v>363</v>
      </c>
      <c r="AA267">
        <v>2.2982999999999998</v>
      </c>
      <c r="AB267" t="s">
        <v>395</v>
      </c>
      <c r="AC267">
        <v>1.5085</v>
      </c>
      <c r="AD267">
        <v>3.5</v>
      </c>
      <c r="AE267">
        <v>105.04170000000001</v>
      </c>
      <c r="AF267">
        <v>20</v>
      </c>
      <c r="AG267">
        <v>0</v>
      </c>
      <c r="AH267">
        <v>12</v>
      </c>
      <c r="AI267">
        <v>45</v>
      </c>
      <c r="AJ267" t="s">
        <v>5</v>
      </c>
      <c r="AL267" t="e">
        <f t="shared" ref="AL267:AL330" si="265">IF(AND(#REF!&lt;&gt;#REF!,#REF!&lt;&gt;#REF!),"Bold","")</f>
        <v>#REF!</v>
      </c>
    </row>
    <row r="268" spans="1:38">
      <c r="A268" t="s">
        <v>967</v>
      </c>
      <c r="B268" s="1">
        <v>0.6875</v>
      </c>
      <c r="C268" t="s">
        <v>177</v>
      </c>
      <c r="D268" t="s">
        <v>390</v>
      </c>
      <c r="E268" t="s">
        <v>230</v>
      </c>
      <c r="F268">
        <v>2274</v>
      </c>
      <c r="G268" t="s">
        <v>336</v>
      </c>
      <c r="H268" t="s">
        <v>337</v>
      </c>
      <c r="I268" t="s">
        <v>233</v>
      </c>
      <c r="J268" t="s">
        <v>930</v>
      </c>
      <c r="K268" t="s">
        <v>958</v>
      </c>
      <c r="L268">
        <v>5</v>
      </c>
      <c r="M268">
        <v>18.320399999999999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4.2857000000000003</v>
      </c>
      <c r="X268" t="s">
        <v>968</v>
      </c>
      <c r="Y268">
        <v>0.18179999999999999</v>
      </c>
      <c r="Z268" t="s">
        <v>969</v>
      </c>
      <c r="AA268">
        <v>0</v>
      </c>
      <c r="AB268" t="s">
        <v>418</v>
      </c>
      <c r="AC268">
        <v>1.1294999999999999</v>
      </c>
      <c r="AD268">
        <v>3.5</v>
      </c>
      <c r="AE268">
        <v>55.282600000000002</v>
      </c>
      <c r="AF268">
        <v>66</v>
      </c>
      <c r="AG268">
        <v>0</v>
      </c>
      <c r="AH268">
        <v>12</v>
      </c>
      <c r="AI268">
        <v>38</v>
      </c>
      <c r="AJ268" t="s">
        <v>5</v>
      </c>
      <c r="AL268" t="e">
        <f t="shared" ref="AL268:AL331" si="266">IF(AND(#REF!&lt;&gt;#REF!,#REF!&lt;&gt;#REF!),"Bold","")</f>
        <v>#REF!</v>
      </c>
    </row>
    <row r="269" spans="1:38">
      <c r="A269" t="s">
        <v>972</v>
      </c>
      <c r="B269" s="1">
        <v>0.6875</v>
      </c>
      <c r="C269" t="s">
        <v>177</v>
      </c>
      <c r="D269" t="s">
        <v>390</v>
      </c>
      <c r="E269" t="s">
        <v>230</v>
      </c>
      <c r="F269">
        <v>2274</v>
      </c>
      <c r="G269" t="s">
        <v>336</v>
      </c>
      <c r="H269" t="s">
        <v>337</v>
      </c>
      <c r="I269" t="s">
        <v>233</v>
      </c>
      <c r="J269" t="s">
        <v>930</v>
      </c>
      <c r="K269" t="s">
        <v>958</v>
      </c>
      <c r="L269">
        <v>4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870</v>
      </c>
      <c r="Y269">
        <v>1.6778</v>
      </c>
      <c r="Z269" t="s">
        <v>387</v>
      </c>
      <c r="AA269">
        <v>1.1661999999999999</v>
      </c>
      <c r="AB269" t="s">
        <v>360</v>
      </c>
      <c r="AC269">
        <v>1.8165</v>
      </c>
      <c r="AD269">
        <v>3.5</v>
      </c>
      <c r="AE269">
        <v>8.1605000000000008</v>
      </c>
      <c r="AF269">
        <v>7</v>
      </c>
      <c r="AG269">
        <v>0</v>
      </c>
      <c r="AH269">
        <v>12</v>
      </c>
      <c r="AI269">
        <v>18</v>
      </c>
      <c r="AJ269" t="s">
        <v>5</v>
      </c>
      <c r="AL269" t="e">
        <f t="shared" ref="AL269:AL332" si="267">IF(AND(#REF!&lt;&gt;#REF!,#REF!&lt;&gt;#REF!),"Bold","")</f>
        <v>#REF!</v>
      </c>
    </row>
    <row r="270" spans="1:38">
      <c r="A270" t="s">
        <v>975</v>
      </c>
      <c r="B270" s="1">
        <v>0.6875</v>
      </c>
      <c r="C270" t="s">
        <v>177</v>
      </c>
      <c r="D270" t="s">
        <v>390</v>
      </c>
      <c r="E270" t="s">
        <v>230</v>
      </c>
      <c r="F270">
        <v>2274</v>
      </c>
      <c r="G270" t="s">
        <v>336</v>
      </c>
      <c r="H270" t="s">
        <v>337</v>
      </c>
      <c r="I270" t="s">
        <v>233</v>
      </c>
      <c r="J270" t="s">
        <v>930</v>
      </c>
      <c r="K270" t="s">
        <v>958</v>
      </c>
      <c r="L270">
        <v>5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 t="s">
        <v>976</v>
      </c>
      <c r="Y270">
        <v>1.2082999999999999</v>
      </c>
      <c r="Z270" t="s">
        <v>977</v>
      </c>
      <c r="AA270">
        <v>0</v>
      </c>
      <c r="AB270" t="s">
        <v>978</v>
      </c>
      <c r="AC270">
        <v>1.506</v>
      </c>
      <c r="AD270">
        <v>3.5</v>
      </c>
      <c r="AE270">
        <v>6.2142999999999997</v>
      </c>
      <c r="AF270">
        <v>25</v>
      </c>
      <c r="AG270">
        <v>0</v>
      </c>
      <c r="AH270">
        <v>12</v>
      </c>
      <c r="AI270">
        <v>20</v>
      </c>
      <c r="AJ270" t="s">
        <v>5</v>
      </c>
      <c r="AL270" t="e">
        <f t="shared" ref="AL270:AL333" si="268">IF(AND(#REF!&lt;&gt;#REF!,#REF!&lt;&gt;#REF!),"Bold","")</f>
        <v>#REF!</v>
      </c>
    </row>
    <row r="271" spans="1:38">
      <c r="A271" t="s">
        <v>1080</v>
      </c>
      <c r="B271" s="1">
        <v>0.73958333333333337</v>
      </c>
      <c r="C271" t="s">
        <v>214</v>
      </c>
      <c r="D271" t="s">
        <v>229</v>
      </c>
      <c r="E271" t="s">
        <v>277</v>
      </c>
      <c r="F271">
        <v>3105</v>
      </c>
      <c r="G271" t="s">
        <v>979</v>
      </c>
      <c r="H271" t="s">
        <v>980</v>
      </c>
      <c r="I271" t="s">
        <v>5</v>
      </c>
      <c r="J271" t="s">
        <v>278</v>
      </c>
      <c r="K271" t="s">
        <v>1061</v>
      </c>
      <c r="L271">
        <v>3</v>
      </c>
      <c r="M271">
        <v>35.3185</v>
      </c>
      <c r="N271">
        <v>33.911200000000001</v>
      </c>
      <c r="O271">
        <v>16.238</v>
      </c>
      <c r="P271">
        <v>5.9729999999999999</v>
      </c>
      <c r="Q271">
        <v>3.2385000000000002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14.14</v>
      </c>
      <c r="X271" t="s">
        <v>1081</v>
      </c>
      <c r="Y271">
        <v>0.33479999999999999</v>
      </c>
      <c r="Z271" t="s">
        <v>1082</v>
      </c>
      <c r="AA271">
        <v>0.36059999999999998</v>
      </c>
      <c r="AB271" t="s">
        <v>1083</v>
      </c>
      <c r="AC271">
        <v>1.8149</v>
      </c>
      <c r="AD271">
        <v>3.5</v>
      </c>
      <c r="AE271">
        <v>123.0596</v>
      </c>
      <c r="AF271">
        <v>10</v>
      </c>
      <c r="AG271">
        <v>63</v>
      </c>
      <c r="AH271">
        <v>12</v>
      </c>
      <c r="AI271">
        <v>20</v>
      </c>
      <c r="AJ271" t="s">
        <v>5</v>
      </c>
      <c r="AL271" t="e">
        <f t="shared" ref="AL271:AL334" si="269">IF(AND(#REF!&lt;&gt;#REF!,#REF!&lt;&gt;#REF!),"Bold","")</f>
        <v>#REF!</v>
      </c>
    </row>
    <row r="272" spans="1:38">
      <c r="A272" t="s">
        <v>486</v>
      </c>
      <c r="B272" s="1">
        <v>0.56597222222222221</v>
      </c>
      <c r="C272" t="s">
        <v>162</v>
      </c>
      <c r="D272" t="s">
        <v>469</v>
      </c>
      <c r="E272" t="s">
        <v>335</v>
      </c>
      <c r="F272">
        <v>4614</v>
      </c>
      <c r="G272" t="s">
        <v>336</v>
      </c>
      <c r="H272" t="s">
        <v>337</v>
      </c>
      <c r="I272" t="s">
        <v>5</v>
      </c>
      <c r="J272" t="s">
        <v>338</v>
      </c>
      <c r="K272" t="s">
        <v>470</v>
      </c>
      <c r="L272">
        <v>6</v>
      </c>
      <c r="M272">
        <v>46.9724</v>
      </c>
      <c r="N272">
        <v>65.498699999999999</v>
      </c>
      <c r="O272">
        <v>21.760300000000001</v>
      </c>
      <c r="P272">
        <v>6.4225000000000003</v>
      </c>
      <c r="Q272">
        <v>3.1381000000000001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11.595700000000001</v>
      </c>
      <c r="X272" t="s">
        <v>389</v>
      </c>
      <c r="Y272">
        <v>1.1485000000000001</v>
      </c>
      <c r="Z272" t="s">
        <v>379</v>
      </c>
      <c r="AA272">
        <v>0.42349999999999999</v>
      </c>
      <c r="AB272" t="s">
        <v>487</v>
      </c>
      <c r="AC272">
        <v>1.7614000000000001</v>
      </c>
      <c r="AD272">
        <v>3.4</v>
      </c>
      <c r="AE272">
        <v>173.24270000000001</v>
      </c>
      <c r="AF272">
        <v>6.5</v>
      </c>
      <c r="AG272">
        <v>107</v>
      </c>
      <c r="AH272">
        <v>12</v>
      </c>
      <c r="AI272">
        <v>18</v>
      </c>
      <c r="AJ272" t="s">
        <v>5</v>
      </c>
      <c r="AL272" t="e">
        <f t="shared" ref="AL272:AL335" si="270">IF(AND(#REF!&lt;&gt;#REF!,#REF!&lt;&gt;#REF!),"Bold","")</f>
        <v>#REF!</v>
      </c>
    </row>
    <row r="273" spans="1:38">
      <c r="A273" t="s">
        <v>1201</v>
      </c>
      <c r="B273" s="1">
        <v>0.84375</v>
      </c>
      <c r="C273" t="s">
        <v>214</v>
      </c>
      <c r="D273" t="s">
        <v>1164</v>
      </c>
      <c r="E273" t="s">
        <v>230</v>
      </c>
      <c r="F273">
        <v>3752</v>
      </c>
      <c r="G273" t="s">
        <v>979</v>
      </c>
      <c r="H273" t="s">
        <v>980</v>
      </c>
      <c r="I273" t="s">
        <v>233</v>
      </c>
      <c r="J273" t="s">
        <v>278</v>
      </c>
      <c r="K273" t="s">
        <v>1186</v>
      </c>
      <c r="L273">
        <v>4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 t="s">
        <v>457</v>
      </c>
      <c r="Y273">
        <v>1.8697999999999999</v>
      </c>
      <c r="Z273" t="s">
        <v>458</v>
      </c>
      <c r="AA273">
        <v>1.6093</v>
      </c>
      <c r="AB273" t="s">
        <v>1202</v>
      </c>
      <c r="AC273">
        <v>5.1047000000000002</v>
      </c>
      <c r="AD273">
        <v>3.4</v>
      </c>
      <c r="AE273">
        <v>11.9838</v>
      </c>
      <c r="AF273">
        <v>33</v>
      </c>
      <c r="AG273">
        <v>0</v>
      </c>
      <c r="AH273">
        <v>12</v>
      </c>
      <c r="AI273">
        <v>39</v>
      </c>
      <c r="AJ273" t="s">
        <v>5</v>
      </c>
      <c r="AL273" t="e">
        <f t="shared" ref="AL273:AL336" si="271">IF(AND(#REF!&lt;&gt;#REF!,#REF!&lt;&gt;#REF!),"Bold","")</f>
        <v>#REF!</v>
      </c>
    </row>
    <row r="274" spans="1:38">
      <c r="A274" t="s">
        <v>716</v>
      </c>
      <c r="B274" s="1">
        <v>0.61805555555555558</v>
      </c>
      <c r="C274" t="s">
        <v>177</v>
      </c>
      <c r="D274" t="s">
        <v>705</v>
      </c>
      <c r="E274" t="s">
        <v>335</v>
      </c>
      <c r="F274">
        <v>4159</v>
      </c>
      <c r="G274" t="s">
        <v>336</v>
      </c>
      <c r="H274" t="s">
        <v>337</v>
      </c>
      <c r="I274" t="s">
        <v>5</v>
      </c>
      <c r="J274" t="s">
        <v>338</v>
      </c>
      <c r="K274" t="s">
        <v>706</v>
      </c>
      <c r="L274">
        <v>5</v>
      </c>
      <c r="M274">
        <v>59.925800000000002</v>
      </c>
      <c r="N274">
        <v>51.73</v>
      </c>
      <c r="O274">
        <v>19.430900000000001</v>
      </c>
      <c r="P274">
        <v>8.7253000000000007</v>
      </c>
      <c r="Q274">
        <v>5.2423000000000002</v>
      </c>
      <c r="R274">
        <v>3.0316999999999998</v>
      </c>
      <c r="S274">
        <v>2.3087</v>
      </c>
      <c r="T274">
        <v>0.96899999999999997</v>
      </c>
      <c r="U274">
        <v>0</v>
      </c>
      <c r="V274">
        <v>0</v>
      </c>
      <c r="W274">
        <v>19.079999999999998</v>
      </c>
      <c r="X274" t="s">
        <v>393</v>
      </c>
      <c r="Y274">
        <v>3.0838999999999999</v>
      </c>
      <c r="Z274" t="s">
        <v>394</v>
      </c>
      <c r="AA274">
        <v>1.7605999999999999</v>
      </c>
      <c r="AB274" t="s">
        <v>414</v>
      </c>
      <c r="AC274">
        <v>2.1997</v>
      </c>
      <c r="AD274">
        <v>3.3</v>
      </c>
      <c r="AE274">
        <v>183.38220000000001</v>
      </c>
      <c r="AF274">
        <v>8</v>
      </c>
      <c r="AG274">
        <v>109</v>
      </c>
      <c r="AH274">
        <v>12</v>
      </c>
      <c r="AI274">
        <v>74</v>
      </c>
      <c r="AJ274" t="s">
        <v>5</v>
      </c>
      <c r="AL274" t="e">
        <f t="shared" ref="AL274:AL337" si="272">IF(AND(#REF!&lt;&gt;#REF!,#REF!&lt;&gt;#REF!),"Bold","")</f>
        <v>#REF!</v>
      </c>
    </row>
    <row r="275" spans="1:38">
      <c r="A275" t="s">
        <v>847</v>
      </c>
      <c r="B275" s="1">
        <v>0.65625</v>
      </c>
      <c r="C275" t="s">
        <v>162</v>
      </c>
      <c r="D275" t="s">
        <v>587</v>
      </c>
      <c r="E275" t="s">
        <v>335</v>
      </c>
      <c r="F275">
        <v>4094</v>
      </c>
      <c r="G275" t="s">
        <v>336</v>
      </c>
      <c r="H275" t="s">
        <v>337</v>
      </c>
      <c r="I275" t="s">
        <v>5</v>
      </c>
      <c r="J275" t="s">
        <v>278</v>
      </c>
      <c r="K275" t="s">
        <v>814</v>
      </c>
      <c r="L275">
        <v>8</v>
      </c>
      <c r="M275">
        <v>44.107599999999998</v>
      </c>
      <c r="N275">
        <v>38.354999999999997</v>
      </c>
      <c r="O275">
        <v>16.0124</v>
      </c>
      <c r="P275">
        <v>6.2308000000000003</v>
      </c>
      <c r="Q275">
        <v>4.2476000000000003</v>
      </c>
      <c r="R275">
        <v>1.8367</v>
      </c>
      <c r="S275">
        <v>1.5097</v>
      </c>
      <c r="T275">
        <v>0</v>
      </c>
      <c r="U275">
        <v>0</v>
      </c>
      <c r="V275">
        <v>0</v>
      </c>
      <c r="W275">
        <v>0</v>
      </c>
      <c r="X275" t="s">
        <v>848</v>
      </c>
      <c r="Y275">
        <v>0.99980000000000002</v>
      </c>
      <c r="Z275" t="s">
        <v>849</v>
      </c>
      <c r="AA275">
        <v>3.6162000000000001</v>
      </c>
      <c r="AB275" t="s">
        <v>850</v>
      </c>
      <c r="AC275">
        <v>0</v>
      </c>
      <c r="AD275">
        <v>3.3</v>
      </c>
      <c r="AE275">
        <v>123.61279999999999</v>
      </c>
      <c r="AF275">
        <v>14</v>
      </c>
      <c r="AG275">
        <v>109</v>
      </c>
      <c r="AH275">
        <v>12</v>
      </c>
      <c r="AI275">
        <v>30</v>
      </c>
      <c r="AJ275" t="s">
        <v>5</v>
      </c>
      <c r="AL275" t="e">
        <f t="shared" ref="AL275:AL338" si="273">IF(AND(#REF!&lt;&gt;#REF!,#REF!&lt;&gt;#REF!),"Bold","")</f>
        <v>#REF!</v>
      </c>
    </row>
    <row r="276" spans="1:38">
      <c r="A276" t="s">
        <v>374</v>
      </c>
      <c r="B276" s="1">
        <v>0.54513888888888895</v>
      </c>
      <c r="C276" t="s">
        <v>162</v>
      </c>
      <c r="D276" t="s">
        <v>334</v>
      </c>
      <c r="E276" t="s">
        <v>335</v>
      </c>
      <c r="F276">
        <v>3769</v>
      </c>
      <c r="G276" t="s">
        <v>336</v>
      </c>
      <c r="H276" t="s">
        <v>337</v>
      </c>
      <c r="I276" t="s">
        <v>233</v>
      </c>
      <c r="J276" t="s">
        <v>338</v>
      </c>
      <c r="K276" t="s">
        <v>339</v>
      </c>
      <c r="L276">
        <v>5</v>
      </c>
      <c r="M276">
        <v>62.253700000000002</v>
      </c>
      <c r="N276">
        <v>30.768000000000001</v>
      </c>
      <c r="O276">
        <v>12.444000000000001</v>
      </c>
      <c r="P276">
        <v>5.7606999999999999</v>
      </c>
      <c r="Q276">
        <v>2.7519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8.3356999999999992</v>
      </c>
      <c r="X276" t="s">
        <v>375</v>
      </c>
      <c r="Y276">
        <v>2.5649999999999999</v>
      </c>
      <c r="Z276" t="s">
        <v>363</v>
      </c>
      <c r="AA276">
        <v>2.1816</v>
      </c>
      <c r="AB276" t="s">
        <v>376</v>
      </c>
      <c r="AC276">
        <v>1.7962</v>
      </c>
      <c r="AD276">
        <v>3.2</v>
      </c>
      <c r="AE276">
        <v>140.59950000000001</v>
      </c>
      <c r="AF276">
        <v>33</v>
      </c>
      <c r="AG276">
        <v>0</v>
      </c>
      <c r="AH276">
        <v>12</v>
      </c>
      <c r="AI276">
        <v>12</v>
      </c>
      <c r="AJ276" t="s">
        <v>5</v>
      </c>
      <c r="AL276" t="e">
        <f t="shared" ref="AL276:AL339" si="274">IF(AND(#REF!&lt;&gt;#REF!,#REF!&lt;&gt;#REF!),"Bold","")</f>
        <v>#REF!</v>
      </c>
    </row>
    <row r="277" spans="1:38">
      <c r="A277" t="s">
        <v>1143</v>
      </c>
      <c r="B277" s="1">
        <v>0.78125</v>
      </c>
      <c r="C277" t="s">
        <v>214</v>
      </c>
      <c r="D277" t="s">
        <v>1113</v>
      </c>
      <c r="E277" t="s">
        <v>277</v>
      </c>
      <c r="F277">
        <v>3105</v>
      </c>
      <c r="G277" t="s">
        <v>979</v>
      </c>
      <c r="H277" t="s">
        <v>980</v>
      </c>
      <c r="I277" t="s">
        <v>5</v>
      </c>
      <c r="J277" t="s">
        <v>1114</v>
      </c>
      <c r="K277" t="s">
        <v>1115</v>
      </c>
      <c r="L277">
        <v>3</v>
      </c>
      <c r="M277">
        <v>34.253399999999999</v>
      </c>
      <c r="N277">
        <v>24.9331</v>
      </c>
      <c r="O277">
        <v>17.494299999999999</v>
      </c>
      <c r="P277">
        <v>5.1891999999999996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 t="s">
        <v>983</v>
      </c>
      <c r="Y277">
        <v>2.6536</v>
      </c>
      <c r="Z277" t="s">
        <v>1144</v>
      </c>
      <c r="AA277">
        <v>1.349</v>
      </c>
      <c r="AB277" t="s">
        <v>1129</v>
      </c>
      <c r="AC277">
        <v>1.7782</v>
      </c>
      <c r="AD277">
        <v>3</v>
      </c>
      <c r="AE277">
        <v>101.6477</v>
      </c>
      <c r="AF277">
        <v>16</v>
      </c>
      <c r="AG277">
        <v>55</v>
      </c>
      <c r="AH277">
        <v>12</v>
      </c>
      <c r="AI277">
        <v>35</v>
      </c>
      <c r="AJ277" t="s">
        <v>5</v>
      </c>
      <c r="AL277" t="e">
        <f t="shared" ref="AL277:AL340" si="275">IF(AND(#REF!&lt;&gt;#REF!,#REF!&lt;&gt;#REF!),"Bold","")</f>
        <v>#REF!</v>
      </c>
    </row>
    <row r="278" spans="1:38">
      <c r="A278" t="s">
        <v>1123</v>
      </c>
      <c r="B278" s="1">
        <v>0.78125</v>
      </c>
      <c r="C278" t="s">
        <v>214</v>
      </c>
      <c r="D278" t="s">
        <v>1113</v>
      </c>
      <c r="E278" t="s">
        <v>277</v>
      </c>
      <c r="F278">
        <v>3105</v>
      </c>
      <c r="G278" t="s">
        <v>979</v>
      </c>
      <c r="H278" t="s">
        <v>980</v>
      </c>
      <c r="I278" t="s">
        <v>5</v>
      </c>
      <c r="J278" t="s">
        <v>1114</v>
      </c>
      <c r="K278" t="s">
        <v>1115</v>
      </c>
      <c r="L278">
        <v>3</v>
      </c>
      <c r="M278">
        <v>59.58</v>
      </c>
      <c r="N278">
        <v>43.513599999999997</v>
      </c>
      <c r="O278">
        <v>18.369299999999999</v>
      </c>
      <c r="P278">
        <v>8.1877999999999993</v>
      </c>
      <c r="Q278">
        <v>7.0404</v>
      </c>
      <c r="R278">
        <v>4.5780000000000003</v>
      </c>
      <c r="S278">
        <v>3.2801999999999998</v>
      </c>
      <c r="T278">
        <v>1.1951000000000001</v>
      </c>
      <c r="U278">
        <v>0</v>
      </c>
      <c r="V278">
        <v>0</v>
      </c>
      <c r="W278">
        <v>18.057099999999998</v>
      </c>
      <c r="X278" t="s">
        <v>1033</v>
      </c>
      <c r="Y278">
        <v>1.4849000000000001</v>
      </c>
      <c r="Z278" t="s">
        <v>792</v>
      </c>
      <c r="AA278">
        <v>1.6520999999999999</v>
      </c>
      <c r="AB278" t="s">
        <v>725</v>
      </c>
      <c r="AC278">
        <v>2.2557</v>
      </c>
      <c r="AD278">
        <v>2.625</v>
      </c>
      <c r="AE278">
        <v>174.69929999999999</v>
      </c>
      <c r="AF278">
        <v>12</v>
      </c>
      <c r="AG278">
        <v>65</v>
      </c>
      <c r="AH278">
        <v>12</v>
      </c>
      <c r="AI278">
        <v>12</v>
      </c>
      <c r="AJ278" t="s">
        <v>5</v>
      </c>
      <c r="AL278" t="e">
        <f t="shared" ref="AL278:AL341" si="276">IF(AND(#REF!&lt;&gt;#REF!,#REF!&lt;&gt;#REF!),"Bold","")</f>
        <v>#REF!</v>
      </c>
    </row>
    <row r="279" spans="1:38">
      <c r="A279" t="s">
        <v>914</v>
      </c>
      <c r="B279" s="1">
        <v>0.67361111111111116</v>
      </c>
      <c r="C279" t="s">
        <v>156</v>
      </c>
      <c r="D279" t="s">
        <v>719</v>
      </c>
      <c r="E279" t="s">
        <v>277</v>
      </c>
      <c r="F279">
        <v>3493</v>
      </c>
      <c r="G279" t="s">
        <v>231</v>
      </c>
      <c r="H279" t="s">
        <v>232</v>
      </c>
      <c r="I279" t="s">
        <v>5</v>
      </c>
      <c r="J279" t="s">
        <v>278</v>
      </c>
      <c r="K279" t="s">
        <v>900</v>
      </c>
      <c r="L279">
        <v>3</v>
      </c>
      <c r="M279">
        <v>51.814999999999998</v>
      </c>
      <c r="N279">
        <v>35.618200000000002</v>
      </c>
      <c r="O279">
        <v>12.390700000000001</v>
      </c>
      <c r="P279">
        <v>9.2012999999999998</v>
      </c>
      <c r="Q279">
        <v>4.7930000000000001</v>
      </c>
      <c r="R279">
        <v>2.8835000000000002</v>
      </c>
      <c r="S279">
        <v>1.7511000000000001</v>
      </c>
      <c r="T279">
        <v>1.2031000000000001</v>
      </c>
      <c r="U279">
        <v>0.89890000000000003</v>
      </c>
      <c r="V279">
        <v>0.80720000000000003</v>
      </c>
      <c r="W279">
        <v>16.5593</v>
      </c>
      <c r="X279" t="s">
        <v>298</v>
      </c>
      <c r="Y279">
        <v>1.5708</v>
      </c>
      <c r="Z279" t="s">
        <v>299</v>
      </c>
      <c r="AA279">
        <v>1.1859</v>
      </c>
      <c r="AB279" t="s">
        <v>915</v>
      </c>
      <c r="AC279">
        <v>1.028</v>
      </c>
      <c r="AD279">
        <v>2.6078999999999999</v>
      </c>
      <c r="AE279">
        <v>144.31399999999999</v>
      </c>
      <c r="AF279">
        <v>8</v>
      </c>
      <c r="AG279">
        <v>51</v>
      </c>
      <c r="AH279">
        <v>12</v>
      </c>
      <c r="AI279">
        <v>39</v>
      </c>
      <c r="AJ279" t="s">
        <v>5</v>
      </c>
      <c r="AL279" t="e">
        <f t="shared" ref="AL279:AL342" si="277">IF(AND(#REF!&lt;&gt;#REF!,#REF!&lt;&gt;#REF!),"Bold","")</f>
        <v>#REF!</v>
      </c>
    </row>
    <row r="280" spans="1:38">
      <c r="A280" t="s">
        <v>625</v>
      </c>
      <c r="B280" s="1">
        <v>0.59722222222222221</v>
      </c>
      <c r="C280" t="s">
        <v>177</v>
      </c>
      <c r="D280" t="s">
        <v>587</v>
      </c>
      <c r="E280" t="s">
        <v>335</v>
      </c>
      <c r="F280">
        <v>4094</v>
      </c>
      <c r="G280" t="s">
        <v>336</v>
      </c>
      <c r="H280" t="s">
        <v>337</v>
      </c>
      <c r="I280" t="s">
        <v>233</v>
      </c>
      <c r="J280" t="s">
        <v>338</v>
      </c>
      <c r="K280" t="s">
        <v>588</v>
      </c>
      <c r="L280">
        <v>6</v>
      </c>
      <c r="M280">
        <v>34.2667</v>
      </c>
      <c r="N280">
        <v>21.2041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513</v>
      </c>
      <c r="Y280">
        <v>0.60740000000000005</v>
      </c>
      <c r="Z280" t="s">
        <v>626</v>
      </c>
      <c r="AA280">
        <v>0.3977</v>
      </c>
      <c r="AB280" t="s">
        <v>627</v>
      </c>
      <c r="AC280">
        <v>1.3877999999999999</v>
      </c>
      <c r="AD280">
        <v>2.5</v>
      </c>
      <c r="AE280">
        <v>84.702799999999996</v>
      </c>
      <c r="AF280">
        <v>20</v>
      </c>
      <c r="AG280">
        <v>0</v>
      </c>
      <c r="AH280">
        <v>12</v>
      </c>
      <c r="AI280">
        <v>381</v>
      </c>
      <c r="AJ280" t="s">
        <v>5</v>
      </c>
      <c r="AL280" t="e">
        <f t="shared" ref="AL280:AL343" si="278">IF(AND(#REF!&lt;&gt;#REF!,#REF!&lt;&gt;#REF!),"Bold","")</f>
        <v>#REF!</v>
      </c>
    </row>
    <row r="281" spans="1:38">
      <c r="A281" t="s">
        <v>965</v>
      </c>
      <c r="B281" s="1">
        <v>0.6875</v>
      </c>
      <c r="C281" t="s">
        <v>177</v>
      </c>
      <c r="D281" t="s">
        <v>390</v>
      </c>
      <c r="E281" t="s">
        <v>230</v>
      </c>
      <c r="F281">
        <v>2274</v>
      </c>
      <c r="G281" t="s">
        <v>336</v>
      </c>
      <c r="H281" t="s">
        <v>337</v>
      </c>
      <c r="I281" t="s">
        <v>233</v>
      </c>
      <c r="J281" t="s">
        <v>930</v>
      </c>
      <c r="K281" t="s">
        <v>958</v>
      </c>
      <c r="L281">
        <v>4</v>
      </c>
      <c r="M281">
        <v>28.361899999999999</v>
      </c>
      <c r="N281">
        <v>20.7286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12.6357</v>
      </c>
      <c r="X281" t="s">
        <v>513</v>
      </c>
      <c r="Y281">
        <v>1.2470000000000001</v>
      </c>
      <c r="Z281" t="s">
        <v>514</v>
      </c>
      <c r="AA281">
        <v>0.3705</v>
      </c>
      <c r="AB281" t="s">
        <v>966</v>
      </c>
      <c r="AC281">
        <v>0.877</v>
      </c>
      <c r="AD281">
        <v>2.5</v>
      </c>
      <c r="AE281">
        <v>88.456800000000001</v>
      </c>
      <c r="AF281">
        <v>33</v>
      </c>
      <c r="AG281">
        <v>0</v>
      </c>
      <c r="AH281">
        <v>10</v>
      </c>
      <c r="AI281">
        <v>13</v>
      </c>
      <c r="AJ281" t="s">
        <v>5</v>
      </c>
      <c r="AL281" t="e">
        <f t="shared" ref="AL281:AL344" si="279">IF(AND(#REF!&lt;&gt;#REF!,#REF!&lt;&gt;#REF!),"Bold","")</f>
        <v>#REF!</v>
      </c>
    </row>
    <row r="282" spans="1:38">
      <c r="A282" t="s">
        <v>921</v>
      </c>
      <c r="B282" s="1">
        <v>0.67361111111111116</v>
      </c>
      <c r="C282" t="s">
        <v>156</v>
      </c>
      <c r="D282" t="s">
        <v>719</v>
      </c>
      <c r="E282" t="s">
        <v>277</v>
      </c>
      <c r="F282">
        <v>3493</v>
      </c>
      <c r="G282" t="s">
        <v>231</v>
      </c>
      <c r="H282" t="s">
        <v>232</v>
      </c>
      <c r="I282" t="s">
        <v>5</v>
      </c>
      <c r="J282" t="s">
        <v>278</v>
      </c>
      <c r="K282" t="s">
        <v>900</v>
      </c>
      <c r="L282">
        <v>3</v>
      </c>
      <c r="M282">
        <v>34.075000000000003</v>
      </c>
      <c r="N282">
        <v>37.084200000000003</v>
      </c>
      <c r="O282">
        <v>14.0632</v>
      </c>
      <c r="P282">
        <v>5.8242000000000003</v>
      </c>
      <c r="Q282">
        <v>1.9537</v>
      </c>
      <c r="R282">
        <v>2.5308000000000002</v>
      </c>
      <c r="S282">
        <v>1.9698</v>
      </c>
      <c r="T282">
        <v>1.1474</v>
      </c>
      <c r="U282">
        <v>0</v>
      </c>
      <c r="V282">
        <v>0</v>
      </c>
      <c r="W282">
        <v>16.035</v>
      </c>
      <c r="X282" t="s">
        <v>922</v>
      </c>
      <c r="Y282">
        <v>0.11799999999999999</v>
      </c>
      <c r="Z282" t="s">
        <v>923</v>
      </c>
      <c r="AA282">
        <v>2.2700000000000001E-2</v>
      </c>
      <c r="AB282" t="s">
        <v>559</v>
      </c>
      <c r="AC282">
        <v>1.5065</v>
      </c>
      <c r="AD282">
        <v>2.4</v>
      </c>
      <c r="AE282">
        <v>120.5334</v>
      </c>
      <c r="AF282">
        <v>10</v>
      </c>
      <c r="AG282">
        <v>51</v>
      </c>
      <c r="AH282">
        <v>10</v>
      </c>
      <c r="AI282">
        <v>18</v>
      </c>
      <c r="AJ282" t="s">
        <v>5</v>
      </c>
      <c r="AL282" t="e">
        <f t="shared" ref="AL282:AL345" si="280">IF(AND(#REF!&lt;&gt;#REF!,#REF!&lt;&gt;#REF!),"Bold","")</f>
        <v>#REF!</v>
      </c>
    </row>
    <row r="283" spans="1:38">
      <c r="A283" t="s">
        <v>926</v>
      </c>
      <c r="B283" s="1">
        <v>0.67361111111111116</v>
      </c>
      <c r="C283" t="s">
        <v>156</v>
      </c>
      <c r="D283" t="s">
        <v>719</v>
      </c>
      <c r="E283" t="s">
        <v>277</v>
      </c>
      <c r="F283">
        <v>3493</v>
      </c>
      <c r="G283" t="s">
        <v>231</v>
      </c>
      <c r="H283" t="s">
        <v>232</v>
      </c>
      <c r="I283" t="s">
        <v>5</v>
      </c>
      <c r="J283" t="s">
        <v>278</v>
      </c>
      <c r="K283" t="s">
        <v>900</v>
      </c>
      <c r="L283">
        <v>3</v>
      </c>
      <c r="M283">
        <v>31.816400000000002</v>
      </c>
      <c r="N283">
        <v>24.527799999999999</v>
      </c>
      <c r="O283">
        <v>12.5228</v>
      </c>
      <c r="P283">
        <v>2.7650000000000001</v>
      </c>
      <c r="Q283">
        <v>3.5007999999999999</v>
      </c>
      <c r="R283">
        <v>2.7206000000000001</v>
      </c>
      <c r="S283">
        <v>1.7130000000000001</v>
      </c>
      <c r="T283">
        <v>0</v>
      </c>
      <c r="U283">
        <v>0</v>
      </c>
      <c r="V283">
        <v>0</v>
      </c>
      <c r="W283">
        <v>11.1957</v>
      </c>
      <c r="X283" t="s">
        <v>324</v>
      </c>
      <c r="Y283">
        <v>0.34910000000000002</v>
      </c>
      <c r="Z283" t="s">
        <v>325</v>
      </c>
      <c r="AA283">
        <v>0.10349999999999999</v>
      </c>
      <c r="AB283" t="s">
        <v>927</v>
      </c>
      <c r="AC283">
        <v>0.6139</v>
      </c>
      <c r="AD283">
        <v>2.4</v>
      </c>
      <c r="AE283">
        <v>96.925799999999995</v>
      </c>
      <c r="AF283">
        <v>50</v>
      </c>
      <c r="AG283">
        <v>46</v>
      </c>
      <c r="AH283">
        <v>10</v>
      </c>
      <c r="AI283">
        <v>42</v>
      </c>
      <c r="AJ283" t="s">
        <v>5</v>
      </c>
      <c r="AL283" t="e">
        <f t="shared" ref="AL283:AL346" si="281">IF(AND(#REF!&lt;&gt;#REF!,#REF!&lt;&gt;#REF!),"Bold","")</f>
        <v>#REF!</v>
      </c>
    </row>
    <row r="284" spans="1:38">
      <c r="A284" t="s">
        <v>1182</v>
      </c>
      <c r="B284" s="1">
        <v>0.82291666666666663</v>
      </c>
      <c r="C284" t="s">
        <v>214</v>
      </c>
      <c r="D284" t="s">
        <v>1164</v>
      </c>
      <c r="E284" t="s">
        <v>230</v>
      </c>
      <c r="F284">
        <v>3752</v>
      </c>
      <c r="G284" t="s">
        <v>979</v>
      </c>
      <c r="H284" t="s">
        <v>980</v>
      </c>
      <c r="I284" t="s">
        <v>5</v>
      </c>
      <c r="J284" t="s">
        <v>234</v>
      </c>
      <c r="K284" t="s">
        <v>1165</v>
      </c>
      <c r="L284">
        <v>2</v>
      </c>
      <c r="M284">
        <v>42.675400000000003</v>
      </c>
      <c r="N284">
        <v>45.687399999999997</v>
      </c>
      <c r="O284">
        <v>14.587999999999999</v>
      </c>
      <c r="P284">
        <v>5.7294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11.5707</v>
      </c>
      <c r="X284" t="s">
        <v>1001</v>
      </c>
      <c r="Y284">
        <v>1.0368999999999999</v>
      </c>
      <c r="Z284" t="s">
        <v>1156</v>
      </c>
      <c r="AA284">
        <v>0.85019999999999996</v>
      </c>
      <c r="AB284" t="s">
        <v>1042</v>
      </c>
      <c r="AC284">
        <v>1.6245000000000001</v>
      </c>
      <c r="AD284">
        <v>2.4</v>
      </c>
      <c r="AE284">
        <v>139.50810000000001</v>
      </c>
      <c r="AF284">
        <v>16</v>
      </c>
      <c r="AG284">
        <v>67</v>
      </c>
      <c r="AH284">
        <v>10</v>
      </c>
      <c r="AI284">
        <v>20</v>
      </c>
      <c r="AJ284" t="s">
        <v>5</v>
      </c>
      <c r="AL284" t="e">
        <f t="shared" ref="AL284:AL347" si="282">IF(AND(#REF!&lt;&gt;#REF!,#REF!&lt;&gt;#REF!),"Bold","")</f>
        <v>#REF!</v>
      </c>
    </row>
    <row r="285" spans="1:38">
      <c r="A285" t="s">
        <v>601</v>
      </c>
      <c r="B285" s="1">
        <v>0.59722222222222221</v>
      </c>
      <c r="C285" t="s">
        <v>177</v>
      </c>
      <c r="D285" t="s">
        <v>587</v>
      </c>
      <c r="E285" t="s">
        <v>335</v>
      </c>
      <c r="F285">
        <v>4094</v>
      </c>
      <c r="G285" t="s">
        <v>336</v>
      </c>
      <c r="H285" t="s">
        <v>337</v>
      </c>
      <c r="I285" t="s">
        <v>233</v>
      </c>
      <c r="J285" t="s">
        <v>338</v>
      </c>
      <c r="K285" t="s">
        <v>588</v>
      </c>
      <c r="L285">
        <v>5</v>
      </c>
      <c r="M285">
        <v>62.1629</v>
      </c>
      <c r="N285">
        <v>25.278700000000001</v>
      </c>
      <c r="O285">
        <v>13.228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5.7142999999999997</v>
      </c>
      <c r="X285" t="s">
        <v>602</v>
      </c>
      <c r="Y285">
        <v>0.74180000000000001</v>
      </c>
      <c r="Z285" t="s">
        <v>585</v>
      </c>
      <c r="AA285">
        <v>1.5402</v>
      </c>
      <c r="AB285" t="s">
        <v>603</v>
      </c>
      <c r="AC285">
        <v>2.2696000000000001</v>
      </c>
      <c r="AD285">
        <v>2.3331</v>
      </c>
      <c r="AE285">
        <v>131.9128</v>
      </c>
      <c r="AF285">
        <v>8</v>
      </c>
      <c r="AG285">
        <v>0</v>
      </c>
      <c r="AH285">
        <v>10</v>
      </c>
      <c r="AI285">
        <v>8</v>
      </c>
      <c r="AJ285" t="s">
        <v>5</v>
      </c>
      <c r="AL285" t="e">
        <f t="shared" ref="AL285:AL348" si="283">IF(AND(#REF!&lt;&gt;#REF!,#REF!&lt;&gt;#REF!),"Bold","")</f>
        <v>#REF!</v>
      </c>
    </row>
    <row r="286" spans="1:38">
      <c r="A286" t="s">
        <v>574</v>
      </c>
      <c r="B286" s="1">
        <v>0.59027777777777779</v>
      </c>
      <c r="C286" t="s">
        <v>162</v>
      </c>
      <c r="D286" t="s">
        <v>469</v>
      </c>
      <c r="E286" t="s">
        <v>335</v>
      </c>
      <c r="F286">
        <v>4614</v>
      </c>
      <c r="G286" t="s">
        <v>336</v>
      </c>
      <c r="H286" t="s">
        <v>337</v>
      </c>
      <c r="I286" t="s">
        <v>5</v>
      </c>
      <c r="J286" t="s">
        <v>338</v>
      </c>
      <c r="K286" t="s">
        <v>560</v>
      </c>
      <c r="L286">
        <v>5</v>
      </c>
      <c r="M286">
        <v>55.119300000000003</v>
      </c>
      <c r="N286">
        <v>36.231299999999997</v>
      </c>
      <c r="O286">
        <v>19.3993</v>
      </c>
      <c r="P286">
        <v>4.2023000000000001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19.917899999999999</v>
      </c>
      <c r="X286" t="s">
        <v>575</v>
      </c>
      <c r="Y286">
        <v>2.8744999999999998</v>
      </c>
      <c r="Z286" t="s">
        <v>413</v>
      </c>
      <c r="AA286">
        <v>1.8198000000000001</v>
      </c>
      <c r="AB286" t="s">
        <v>576</v>
      </c>
      <c r="AC286">
        <v>2.4268000000000001</v>
      </c>
      <c r="AD286">
        <v>2.1</v>
      </c>
      <c r="AE286">
        <v>157.62559999999999</v>
      </c>
      <c r="AF286">
        <v>3.5</v>
      </c>
      <c r="AG286">
        <v>99</v>
      </c>
      <c r="AH286">
        <v>10</v>
      </c>
      <c r="AI286">
        <v>26</v>
      </c>
      <c r="AJ286" t="s">
        <v>5</v>
      </c>
      <c r="AL286" t="e">
        <f t="shared" ref="AL286:AL349" si="284">IF(AND(#REF!&lt;&gt;#REF!,#REF!&lt;&gt;#REF!),"Bold","")</f>
        <v>#REF!</v>
      </c>
    </row>
    <row r="287" spans="1:38">
      <c r="A287" t="s">
        <v>937</v>
      </c>
      <c r="B287" s="1">
        <v>0.68055555555555547</v>
      </c>
      <c r="C287" t="s">
        <v>162</v>
      </c>
      <c r="D287" t="s">
        <v>334</v>
      </c>
      <c r="E287" t="s">
        <v>230</v>
      </c>
      <c r="F287">
        <v>2274</v>
      </c>
      <c r="G287" t="s">
        <v>336</v>
      </c>
      <c r="H287" t="s">
        <v>337</v>
      </c>
      <c r="I287" t="s">
        <v>233</v>
      </c>
      <c r="J287" t="s">
        <v>930</v>
      </c>
      <c r="K287" t="s">
        <v>931</v>
      </c>
      <c r="L287">
        <v>4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 t="s">
        <v>938</v>
      </c>
      <c r="Y287">
        <v>1.6873</v>
      </c>
      <c r="Z287" t="s">
        <v>939</v>
      </c>
      <c r="AA287">
        <v>0.59960000000000002</v>
      </c>
      <c r="AB287" t="s">
        <v>498</v>
      </c>
      <c r="AC287">
        <v>1.8048</v>
      </c>
      <c r="AD287">
        <v>2.1</v>
      </c>
      <c r="AE287">
        <v>6.1917</v>
      </c>
      <c r="AF287">
        <v>20</v>
      </c>
      <c r="AG287">
        <v>0</v>
      </c>
      <c r="AH287">
        <v>10</v>
      </c>
      <c r="AI287">
        <v>18</v>
      </c>
      <c r="AJ287" t="s">
        <v>5</v>
      </c>
      <c r="AL287" t="e">
        <f t="shared" ref="AL287:AL350" si="285">IF(AND(#REF!&lt;&gt;#REF!,#REF!&lt;&gt;#REF!),"Bold","")</f>
        <v>#REF!</v>
      </c>
    </row>
    <row r="288" spans="1:38">
      <c r="A288" t="s">
        <v>1194</v>
      </c>
      <c r="B288" s="1">
        <v>0.84375</v>
      </c>
      <c r="C288" t="s">
        <v>214</v>
      </c>
      <c r="D288" t="s">
        <v>1164</v>
      </c>
      <c r="E288" t="s">
        <v>230</v>
      </c>
      <c r="F288">
        <v>3752</v>
      </c>
      <c r="G288" t="s">
        <v>979</v>
      </c>
      <c r="H288" t="s">
        <v>980</v>
      </c>
      <c r="I288" t="s">
        <v>233</v>
      </c>
      <c r="J288" t="s">
        <v>278</v>
      </c>
      <c r="K288" t="s">
        <v>1186</v>
      </c>
      <c r="L288">
        <v>3</v>
      </c>
      <c r="M288">
        <v>72.64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19.968599999999999</v>
      </c>
      <c r="X288" t="s">
        <v>1033</v>
      </c>
      <c r="Y288">
        <v>1.6853</v>
      </c>
      <c r="Z288" t="s">
        <v>1034</v>
      </c>
      <c r="AA288">
        <v>0.63429999999999997</v>
      </c>
      <c r="AB288" t="s">
        <v>540</v>
      </c>
      <c r="AC288">
        <v>2.1189</v>
      </c>
      <c r="AD288">
        <v>2.1</v>
      </c>
      <c r="AE288">
        <v>209.63249999999999</v>
      </c>
      <c r="AF288">
        <v>12</v>
      </c>
      <c r="AG288">
        <v>0</v>
      </c>
      <c r="AH288">
        <v>10</v>
      </c>
      <c r="AI288">
        <v>21</v>
      </c>
      <c r="AJ288" t="s">
        <v>5</v>
      </c>
      <c r="AL288" t="e">
        <f t="shared" ref="AL288:AL351" si="286">IF(AND(#REF!&lt;&gt;#REF!,#REF!&lt;&gt;#REF!),"Bold","")</f>
        <v>#REF!</v>
      </c>
    </row>
    <row r="289" spans="1:38">
      <c r="A289" t="s">
        <v>1207</v>
      </c>
      <c r="B289" s="1">
        <v>0.84375</v>
      </c>
      <c r="C289" t="s">
        <v>214</v>
      </c>
      <c r="D289" t="s">
        <v>1164</v>
      </c>
      <c r="E289" t="s">
        <v>230</v>
      </c>
      <c r="F289">
        <v>3752</v>
      </c>
      <c r="G289" t="s">
        <v>979</v>
      </c>
      <c r="H289" t="s">
        <v>980</v>
      </c>
      <c r="I289" t="s">
        <v>233</v>
      </c>
      <c r="J289" t="s">
        <v>278</v>
      </c>
      <c r="K289" t="s">
        <v>1186</v>
      </c>
      <c r="L289">
        <v>3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 t="s">
        <v>1058</v>
      </c>
      <c r="Y289">
        <v>1.5022</v>
      </c>
      <c r="Z289" t="s">
        <v>1059</v>
      </c>
      <c r="AA289">
        <v>1.6891</v>
      </c>
      <c r="AB289" t="s">
        <v>1208</v>
      </c>
      <c r="AC289">
        <v>3.7423000000000002</v>
      </c>
      <c r="AD289">
        <v>2.1</v>
      </c>
      <c r="AE289">
        <v>9.0335999999999999</v>
      </c>
      <c r="AF289">
        <v>7</v>
      </c>
      <c r="AG289">
        <v>0</v>
      </c>
      <c r="AH289">
        <v>10</v>
      </c>
      <c r="AI289">
        <v>36</v>
      </c>
      <c r="AJ289" t="s">
        <v>5</v>
      </c>
      <c r="AL289" t="e">
        <f t="shared" ref="AL289:AL352" si="287">IF(AND(#REF!&lt;&gt;#REF!,#REF!&lt;&gt;#REF!),"Bold","")</f>
        <v>#REF!</v>
      </c>
    </row>
    <row r="290" spans="1:38">
      <c r="A290" t="s">
        <v>365</v>
      </c>
      <c r="B290" s="1">
        <v>0.54513888888888895</v>
      </c>
      <c r="C290" t="s">
        <v>162</v>
      </c>
      <c r="D290" t="s">
        <v>334</v>
      </c>
      <c r="E290" t="s">
        <v>335</v>
      </c>
      <c r="F290">
        <v>3769</v>
      </c>
      <c r="G290" t="s">
        <v>336</v>
      </c>
      <c r="H290" t="s">
        <v>337</v>
      </c>
      <c r="I290" t="s">
        <v>233</v>
      </c>
      <c r="J290" t="s">
        <v>338</v>
      </c>
      <c r="K290" t="s">
        <v>339</v>
      </c>
      <c r="L290">
        <v>5</v>
      </c>
      <c r="M290">
        <v>61.2759</v>
      </c>
      <c r="N290">
        <v>26.3337</v>
      </c>
      <c r="O290">
        <v>13.1419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19.139299999999999</v>
      </c>
      <c r="X290" t="s">
        <v>366</v>
      </c>
      <c r="Y290">
        <v>0.58030000000000004</v>
      </c>
      <c r="Z290" t="s">
        <v>342</v>
      </c>
      <c r="AA290">
        <v>2.5091000000000001</v>
      </c>
      <c r="AB290" t="s">
        <v>367</v>
      </c>
      <c r="AC290">
        <v>1.8908</v>
      </c>
      <c r="AD290">
        <v>1.8</v>
      </c>
      <c r="AE290">
        <v>145.34710000000001</v>
      </c>
      <c r="AF290">
        <v>20</v>
      </c>
      <c r="AG290">
        <v>0</v>
      </c>
      <c r="AH290">
        <v>10</v>
      </c>
      <c r="AI290">
        <v>38</v>
      </c>
      <c r="AJ290" t="s">
        <v>5</v>
      </c>
      <c r="AL290" t="e">
        <f t="shared" ref="AL290:AL353" si="288">IF(AND(#REF!&lt;&gt;#REF!,#REF!&lt;&gt;#REF!),"Bold","")</f>
        <v>#REF!</v>
      </c>
    </row>
    <row r="291" spans="1:38">
      <c r="A291" t="s">
        <v>368</v>
      </c>
      <c r="B291" s="1">
        <v>0.54513888888888895</v>
      </c>
      <c r="C291" t="s">
        <v>162</v>
      </c>
      <c r="D291" t="s">
        <v>334</v>
      </c>
      <c r="E291" t="s">
        <v>335</v>
      </c>
      <c r="F291">
        <v>3769</v>
      </c>
      <c r="G291" t="s">
        <v>336</v>
      </c>
      <c r="H291" t="s">
        <v>337</v>
      </c>
      <c r="I291" t="s">
        <v>233</v>
      </c>
      <c r="J291" t="s">
        <v>338</v>
      </c>
      <c r="K291" t="s">
        <v>339</v>
      </c>
      <c r="L291">
        <v>5</v>
      </c>
      <c r="M291">
        <v>49.816200000000002</v>
      </c>
      <c r="N291">
        <v>34.870100000000001</v>
      </c>
      <c r="O291">
        <v>21.014299999999999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11.470700000000001</v>
      </c>
      <c r="X291" t="s">
        <v>369</v>
      </c>
      <c r="Y291">
        <v>0.9214</v>
      </c>
      <c r="Z291" t="s">
        <v>342</v>
      </c>
      <c r="AA291">
        <v>2.5091000000000001</v>
      </c>
      <c r="AB291" t="s">
        <v>370</v>
      </c>
      <c r="AC291">
        <v>0.97219999999999995</v>
      </c>
      <c r="AD291">
        <v>1.8</v>
      </c>
      <c r="AE291">
        <v>144.8271</v>
      </c>
      <c r="AF291">
        <v>25</v>
      </c>
      <c r="AG291">
        <v>0</v>
      </c>
      <c r="AH291">
        <v>10</v>
      </c>
      <c r="AI291">
        <v>15</v>
      </c>
      <c r="AJ291" t="s">
        <v>5</v>
      </c>
      <c r="AL291" t="e">
        <f t="shared" ref="AL291:AL354" si="289">IF(AND(#REF!&lt;&gt;#REF!,#REF!&lt;&gt;#REF!),"Bold","")</f>
        <v>#REF!</v>
      </c>
    </row>
    <row r="292" spans="1:38">
      <c r="A292" t="s">
        <v>381</v>
      </c>
      <c r="B292" s="1">
        <v>0.54513888888888895</v>
      </c>
      <c r="C292" t="s">
        <v>162</v>
      </c>
      <c r="D292" t="s">
        <v>334</v>
      </c>
      <c r="E292" t="s">
        <v>335</v>
      </c>
      <c r="F292">
        <v>3769</v>
      </c>
      <c r="G292" t="s">
        <v>336</v>
      </c>
      <c r="H292" t="s">
        <v>337</v>
      </c>
      <c r="I292" t="s">
        <v>233</v>
      </c>
      <c r="J292" t="s">
        <v>338</v>
      </c>
      <c r="K292" t="s">
        <v>339</v>
      </c>
      <c r="L292">
        <v>5</v>
      </c>
      <c r="M292">
        <v>40.011200000000002</v>
      </c>
      <c r="N292">
        <v>32.747599999999998</v>
      </c>
      <c r="O292">
        <v>19.7685</v>
      </c>
      <c r="P292">
        <v>5.4740000000000002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10.2486</v>
      </c>
      <c r="X292" t="s">
        <v>382</v>
      </c>
      <c r="Y292">
        <v>2.1232000000000002</v>
      </c>
      <c r="Z292" t="s">
        <v>383</v>
      </c>
      <c r="AA292">
        <v>2.0876999999999999</v>
      </c>
      <c r="AB292" t="s">
        <v>384</v>
      </c>
      <c r="AC292">
        <v>1.6849000000000001</v>
      </c>
      <c r="AD292">
        <v>1.8</v>
      </c>
      <c r="AE292">
        <v>128.7105</v>
      </c>
      <c r="AF292">
        <v>33</v>
      </c>
      <c r="AG292">
        <v>0</v>
      </c>
      <c r="AH292">
        <v>10</v>
      </c>
      <c r="AI292">
        <v>8</v>
      </c>
      <c r="AJ292" t="s">
        <v>5</v>
      </c>
      <c r="AL292" t="e">
        <f t="shared" ref="AL292:AL355" si="290">IF(AND(#REF!&lt;&gt;#REF!,#REF!&lt;&gt;#REF!),"Bold","")</f>
        <v>#REF!</v>
      </c>
    </row>
    <row r="293" spans="1:38">
      <c r="A293" t="s">
        <v>385</v>
      </c>
      <c r="B293" s="1">
        <v>0.54513888888888895</v>
      </c>
      <c r="C293" t="s">
        <v>162</v>
      </c>
      <c r="D293" t="s">
        <v>334</v>
      </c>
      <c r="E293" t="s">
        <v>335</v>
      </c>
      <c r="F293">
        <v>3769</v>
      </c>
      <c r="G293" t="s">
        <v>336</v>
      </c>
      <c r="H293" t="s">
        <v>337</v>
      </c>
      <c r="I293" t="s">
        <v>233</v>
      </c>
      <c r="J293" t="s">
        <v>338</v>
      </c>
      <c r="K293" t="s">
        <v>339</v>
      </c>
      <c r="L293">
        <v>4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 t="s">
        <v>386</v>
      </c>
      <c r="Y293">
        <v>0.8024</v>
      </c>
      <c r="Z293" t="s">
        <v>387</v>
      </c>
      <c r="AA293">
        <v>1.1247</v>
      </c>
      <c r="AB293" t="s">
        <v>367</v>
      </c>
      <c r="AC293">
        <v>1.8218000000000001</v>
      </c>
      <c r="AD293">
        <v>1.8</v>
      </c>
      <c r="AE293">
        <v>5.5488999999999997</v>
      </c>
      <c r="AF293">
        <v>14</v>
      </c>
      <c r="AG293">
        <v>0</v>
      </c>
      <c r="AH293">
        <v>10</v>
      </c>
      <c r="AI293">
        <v>15</v>
      </c>
      <c r="AJ293" t="s">
        <v>5</v>
      </c>
      <c r="AL293" t="e">
        <f t="shared" ref="AL293:AL356" si="291">IF(AND(#REF!&lt;&gt;#REF!,#REF!&lt;&gt;#REF!),"Bold","")</f>
        <v>#REF!</v>
      </c>
    </row>
    <row r="294" spans="1:38">
      <c r="A294" t="s">
        <v>388</v>
      </c>
      <c r="B294" s="1">
        <v>0.54513888888888895</v>
      </c>
      <c r="C294" t="s">
        <v>162</v>
      </c>
      <c r="D294" t="s">
        <v>334</v>
      </c>
      <c r="E294" t="s">
        <v>335</v>
      </c>
      <c r="F294">
        <v>3769</v>
      </c>
      <c r="G294" t="s">
        <v>336</v>
      </c>
      <c r="H294" t="s">
        <v>337</v>
      </c>
      <c r="I294" t="s">
        <v>233</v>
      </c>
      <c r="J294" t="s">
        <v>338</v>
      </c>
      <c r="K294" t="s">
        <v>339</v>
      </c>
      <c r="L294">
        <v>6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 t="s">
        <v>389</v>
      </c>
      <c r="Y294">
        <v>1.1485000000000001</v>
      </c>
      <c r="Z294" t="s">
        <v>379</v>
      </c>
      <c r="AA294">
        <v>0.42349999999999999</v>
      </c>
      <c r="AB294" t="s">
        <v>348</v>
      </c>
      <c r="AC294">
        <v>1.04</v>
      </c>
      <c r="AD294">
        <v>1.8</v>
      </c>
      <c r="AE294">
        <v>4.4119999999999999</v>
      </c>
      <c r="AF294">
        <v>6</v>
      </c>
      <c r="AG294">
        <v>0</v>
      </c>
      <c r="AH294">
        <v>10</v>
      </c>
      <c r="AI294">
        <v>18</v>
      </c>
      <c r="AJ294" t="s">
        <v>5</v>
      </c>
      <c r="AL294" t="e">
        <f t="shared" ref="AL294:AL357" si="292">IF(AND(#REF!&lt;&gt;#REF!,#REF!&lt;&gt;#REF!),"Bold","")</f>
        <v>#REF!</v>
      </c>
    </row>
    <row r="295" spans="1:38">
      <c r="A295" t="s">
        <v>572</v>
      </c>
      <c r="B295" s="1">
        <v>0.59027777777777779</v>
      </c>
      <c r="C295" t="s">
        <v>162</v>
      </c>
      <c r="D295" t="s">
        <v>469</v>
      </c>
      <c r="E295" t="s">
        <v>335</v>
      </c>
      <c r="F295">
        <v>4614</v>
      </c>
      <c r="G295" t="s">
        <v>336</v>
      </c>
      <c r="H295" t="s">
        <v>337</v>
      </c>
      <c r="I295" t="s">
        <v>5</v>
      </c>
      <c r="J295" t="s">
        <v>338</v>
      </c>
      <c r="K295" t="s">
        <v>560</v>
      </c>
      <c r="L295">
        <v>5</v>
      </c>
      <c r="M295">
        <v>57.978900000000003</v>
      </c>
      <c r="N295">
        <v>41.629600000000003</v>
      </c>
      <c r="O295">
        <v>21.764099999999999</v>
      </c>
      <c r="P295">
        <v>8.2216000000000005</v>
      </c>
      <c r="Q295">
        <v>4.0846999999999998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16.109300000000001</v>
      </c>
      <c r="X295" t="s">
        <v>389</v>
      </c>
      <c r="Y295">
        <v>1.1485000000000001</v>
      </c>
      <c r="Z295" t="s">
        <v>379</v>
      </c>
      <c r="AA295">
        <v>1.2235</v>
      </c>
      <c r="AB295" t="s">
        <v>573</v>
      </c>
      <c r="AC295">
        <v>8.3400000000000002E-2</v>
      </c>
      <c r="AD295">
        <v>1.8</v>
      </c>
      <c r="AE295">
        <v>165.2792</v>
      </c>
      <c r="AF295">
        <v>4.5</v>
      </c>
      <c r="AG295">
        <v>106</v>
      </c>
      <c r="AH295">
        <v>10</v>
      </c>
      <c r="AI295">
        <v>31</v>
      </c>
      <c r="AJ295" t="s">
        <v>5</v>
      </c>
      <c r="AL295" t="e">
        <f t="shared" ref="AL295:AL358" si="293">IF(AND(#REF!&lt;&gt;#REF!,#REF!&lt;&gt;#REF!),"Bold","")</f>
        <v>#REF!</v>
      </c>
    </row>
    <row r="296" spans="1:38">
      <c r="A296" t="s">
        <v>1057</v>
      </c>
      <c r="B296" s="1">
        <v>0.71875</v>
      </c>
      <c r="C296" t="s">
        <v>214</v>
      </c>
      <c r="D296" t="s">
        <v>1023</v>
      </c>
      <c r="E296" t="s">
        <v>335</v>
      </c>
      <c r="F296">
        <v>5531</v>
      </c>
      <c r="G296" t="s">
        <v>979</v>
      </c>
      <c r="H296" t="s">
        <v>980</v>
      </c>
      <c r="I296" t="s">
        <v>5</v>
      </c>
      <c r="J296" t="s">
        <v>278</v>
      </c>
      <c r="K296" t="s">
        <v>1024</v>
      </c>
      <c r="L296">
        <v>3</v>
      </c>
      <c r="M296">
        <v>34.372999999999998</v>
      </c>
      <c r="N296">
        <v>29.639500000000002</v>
      </c>
      <c r="O296">
        <v>11.1968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16.382899999999999</v>
      </c>
      <c r="X296" t="s">
        <v>1058</v>
      </c>
      <c r="Y296">
        <v>1.5022</v>
      </c>
      <c r="Z296" t="s">
        <v>1059</v>
      </c>
      <c r="AA296">
        <v>1.6891</v>
      </c>
      <c r="AB296" t="s">
        <v>1060</v>
      </c>
      <c r="AC296">
        <v>1.6604000000000001</v>
      </c>
      <c r="AD296">
        <v>1.8</v>
      </c>
      <c r="AE296">
        <v>112.85769999999999</v>
      </c>
      <c r="AF296">
        <v>6.5</v>
      </c>
      <c r="AG296">
        <v>74</v>
      </c>
      <c r="AH296">
        <v>10</v>
      </c>
      <c r="AI296">
        <v>15</v>
      </c>
      <c r="AJ296" t="s">
        <v>5</v>
      </c>
      <c r="AL296" t="e">
        <f t="shared" ref="AL296:AL359" si="294">IF(AND(#REF!&lt;&gt;#REF!,#REF!&lt;&gt;#REF!),"Bold","")</f>
        <v>#REF!</v>
      </c>
    </row>
    <row r="297" spans="1:38">
      <c r="A297" t="s">
        <v>236</v>
      </c>
      <c r="B297" s="1">
        <v>0.51736111111111105</v>
      </c>
      <c r="C297" t="s">
        <v>156</v>
      </c>
      <c r="D297" t="s">
        <v>229</v>
      </c>
      <c r="E297" t="s">
        <v>230</v>
      </c>
      <c r="F297">
        <v>4787</v>
      </c>
      <c r="G297" t="s">
        <v>231</v>
      </c>
      <c r="H297" t="s">
        <v>232</v>
      </c>
      <c r="I297" t="s">
        <v>233</v>
      </c>
      <c r="J297" t="s">
        <v>234</v>
      </c>
      <c r="K297" t="s">
        <v>235</v>
      </c>
      <c r="L297">
        <v>2</v>
      </c>
      <c r="M297">
        <v>91.507499999999993</v>
      </c>
      <c r="N297">
        <v>71.628500000000003</v>
      </c>
      <c r="O297">
        <v>45.497399999999999</v>
      </c>
      <c r="P297">
        <v>8.7867999999999995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21.1736</v>
      </c>
      <c r="X297" t="s">
        <v>237</v>
      </c>
      <c r="Y297">
        <v>1.4085000000000001</v>
      </c>
      <c r="Z297" t="s">
        <v>238</v>
      </c>
      <c r="AA297">
        <v>0.4254</v>
      </c>
      <c r="AB297" t="s">
        <v>239</v>
      </c>
      <c r="AC297">
        <v>1.3613</v>
      </c>
      <c r="AD297">
        <v>1.5</v>
      </c>
      <c r="AE297" s="23">
        <v>270.32130000000001</v>
      </c>
      <c r="AF297">
        <v>3.5</v>
      </c>
      <c r="AG297">
        <v>87</v>
      </c>
      <c r="AH297">
        <v>10</v>
      </c>
      <c r="AI297">
        <v>44</v>
      </c>
      <c r="AJ297" t="s">
        <v>5</v>
      </c>
      <c r="AL297" t="e">
        <f t="shared" ref="AL297:AL360" si="295">IF(AND(#REF!&lt;&gt;#REF!,#REF!&lt;&gt;#REF!),"Bold","")</f>
        <v>#REF!</v>
      </c>
    </row>
    <row r="298" spans="1:38">
      <c r="A298" t="s">
        <v>252</v>
      </c>
      <c r="B298" s="1">
        <v>0.51736111111111105</v>
      </c>
      <c r="C298" t="s">
        <v>156</v>
      </c>
      <c r="D298" t="s">
        <v>229</v>
      </c>
      <c r="E298" t="s">
        <v>230</v>
      </c>
      <c r="F298">
        <v>4787</v>
      </c>
      <c r="G298" t="s">
        <v>231</v>
      </c>
      <c r="H298" t="s">
        <v>232</v>
      </c>
      <c r="I298" t="s">
        <v>233</v>
      </c>
      <c r="J298" t="s">
        <v>234</v>
      </c>
      <c r="K298" t="s">
        <v>235</v>
      </c>
      <c r="L298">
        <v>2</v>
      </c>
      <c r="M298">
        <v>58.113500000000002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17.805700000000002</v>
      </c>
      <c r="X298" t="s">
        <v>253</v>
      </c>
      <c r="Y298">
        <v>0.75329999999999997</v>
      </c>
      <c r="Z298" t="s">
        <v>254</v>
      </c>
      <c r="AA298">
        <v>0.88949999999999996</v>
      </c>
      <c r="AB298" t="s">
        <v>255</v>
      </c>
      <c r="AC298">
        <v>1.0755999999999999</v>
      </c>
      <c r="AD298">
        <v>1.5</v>
      </c>
      <c r="AE298">
        <v>168.5282</v>
      </c>
      <c r="AF298">
        <v>16</v>
      </c>
      <c r="AG298">
        <v>0</v>
      </c>
      <c r="AH298">
        <v>10</v>
      </c>
      <c r="AI298">
        <v>136</v>
      </c>
      <c r="AJ298" t="s">
        <v>5</v>
      </c>
      <c r="AL298" t="e">
        <f t="shared" ref="AL298:AL361" si="296">IF(AND(#REF!&lt;&gt;#REF!,#REF!&lt;&gt;#REF!),"Bold","")</f>
        <v>#REF!</v>
      </c>
    </row>
    <row r="299" spans="1:38">
      <c r="A299" t="s">
        <v>268</v>
      </c>
      <c r="B299" s="1">
        <v>0.51736111111111105</v>
      </c>
      <c r="C299" t="s">
        <v>156</v>
      </c>
      <c r="D299" t="s">
        <v>229</v>
      </c>
      <c r="E299" t="s">
        <v>230</v>
      </c>
      <c r="F299">
        <v>4787</v>
      </c>
      <c r="G299" t="s">
        <v>231</v>
      </c>
      <c r="H299" t="s">
        <v>232</v>
      </c>
      <c r="I299" t="s">
        <v>233</v>
      </c>
      <c r="J299" t="s">
        <v>234</v>
      </c>
      <c r="K299" t="s">
        <v>235</v>
      </c>
      <c r="L299">
        <v>2</v>
      </c>
      <c r="M299">
        <v>43.900199999999998</v>
      </c>
      <c r="N299">
        <v>38.144799999999996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16.758600000000001</v>
      </c>
      <c r="X299" t="s">
        <v>269</v>
      </c>
      <c r="Y299">
        <v>2.6821000000000002</v>
      </c>
      <c r="Z299" t="s">
        <v>247</v>
      </c>
      <c r="AA299">
        <v>1.1032999999999999</v>
      </c>
      <c r="AB299" t="s">
        <v>270</v>
      </c>
      <c r="AC299">
        <v>2.2787999999999999</v>
      </c>
      <c r="AD299">
        <v>1.5</v>
      </c>
      <c r="AE299">
        <v>143.0462</v>
      </c>
      <c r="AF299">
        <v>14</v>
      </c>
      <c r="AG299">
        <v>0</v>
      </c>
      <c r="AH299">
        <v>10</v>
      </c>
      <c r="AI299">
        <v>103</v>
      </c>
      <c r="AJ299" t="s">
        <v>5</v>
      </c>
      <c r="AL299" t="e">
        <f t="shared" ref="AL299:AL362" si="297">IF(AND(#REF!&lt;&gt;#REF!,#REF!&lt;&gt;#REF!),"Bold","")</f>
        <v>#REF!</v>
      </c>
    </row>
    <row r="300" spans="1:38">
      <c r="A300" t="s">
        <v>271</v>
      </c>
      <c r="B300" s="1">
        <v>0.51736111111111105</v>
      </c>
      <c r="C300" t="s">
        <v>156</v>
      </c>
      <c r="D300" t="s">
        <v>229</v>
      </c>
      <c r="E300" t="s">
        <v>230</v>
      </c>
      <c r="F300">
        <v>4787</v>
      </c>
      <c r="G300" t="s">
        <v>231</v>
      </c>
      <c r="H300" t="s">
        <v>232</v>
      </c>
      <c r="I300" t="s">
        <v>233</v>
      </c>
      <c r="J300" t="s">
        <v>234</v>
      </c>
      <c r="K300" t="s">
        <v>235</v>
      </c>
      <c r="L300">
        <v>2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 t="s">
        <v>272</v>
      </c>
      <c r="Y300">
        <v>1.9348000000000001</v>
      </c>
      <c r="Z300" t="s">
        <v>254</v>
      </c>
      <c r="AA300">
        <v>0.88949999999999996</v>
      </c>
      <c r="AB300" t="s">
        <v>273</v>
      </c>
      <c r="AC300">
        <v>1.6028</v>
      </c>
      <c r="AD300">
        <v>1.5</v>
      </c>
      <c r="AE300">
        <v>5.9271000000000003</v>
      </c>
      <c r="AF300">
        <v>14</v>
      </c>
      <c r="AG300">
        <v>0</v>
      </c>
      <c r="AH300">
        <v>10</v>
      </c>
      <c r="AI300">
        <v>39</v>
      </c>
      <c r="AJ300" t="s">
        <v>5</v>
      </c>
      <c r="AL300" t="e">
        <f t="shared" ref="AL300:AL363" si="298">IF(AND(#REF!&lt;&gt;#REF!,#REF!&lt;&gt;#REF!),"Bold","")</f>
        <v>#REF!</v>
      </c>
    </row>
    <row r="301" spans="1:38">
      <c r="A301" t="s">
        <v>274</v>
      </c>
      <c r="B301" s="1">
        <v>0.51736111111111105</v>
      </c>
      <c r="C301" t="s">
        <v>156</v>
      </c>
      <c r="D301" t="s">
        <v>229</v>
      </c>
      <c r="E301" t="s">
        <v>230</v>
      </c>
      <c r="F301">
        <v>4787</v>
      </c>
      <c r="G301" t="s">
        <v>231</v>
      </c>
      <c r="H301" t="s">
        <v>232</v>
      </c>
      <c r="I301" t="s">
        <v>233</v>
      </c>
      <c r="J301" t="s">
        <v>234</v>
      </c>
      <c r="K301" t="s">
        <v>235</v>
      </c>
      <c r="L301">
        <v>2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 t="s">
        <v>275</v>
      </c>
      <c r="Y301">
        <v>1.4930000000000001</v>
      </c>
      <c r="Z301" t="s">
        <v>243</v>
      </c>
      <c r="AA301">
        <v>1.1572</v>
      </c>
      <c r="AB301" t="s">
        <v>276</v>
      </c>
      <c r="AC301">
        <v>1.1241000000000001</v>
      </c>
      <c r="AD301">
        <v>1.5</v>
      </c>
      <c r="AE301">
        <v>5.2743000000000002</v>
      </c>
      <c r="AF301">
        <v>12</v>
      </c>
      <c r="AG301">
        <v>0</v>
      </c>
      <c r="AH301">
        <v>13</v>
      </c>
      <c r="AI301">
        <v>12</v>
      </c>
      <c r="AJ301" t="s">
        <v>5</v>
      </c>
      <c r="AL301" t="e">
        <f t="shared" ref="AL301:AL364" si="299">IF(AND(#REF!&lt;&gt;#REF!,#REF!&lt;&gt;#REF!),"Bold","")</f>
        <v>#REF!</v>
      </c>
    </row>
    <row r="302" spans="1:38">
      <c r="A302" t="s">
        <v>397</v>
      </c>
      <c r="B302" s="1">
        <v>0.54861111111111105</v>
      </c>
      <c r="C302" t="s">
        <v>177</v>
      </c>
      <c r="D302" t="s">
        <v>390</v>
      </c>
      <c r="E302" t="s">
        <v>230</v>
      </c>
      <c r="F302">
        <v>3119</v>
      </c>
      <c r="G302" t="s">
        <v>336</v>
      </c>
      <c r="H302" t="s">
        <v>337</v>
      </c>
      <c r="I302" t="s">
        <v>5</v>
      </c>
      <c r="J302" t="s">
        <v>278</v>
      </c>
      <c r="K302" t="s">
        <v>391</v>
      </c>
      <c r="L302">
        <v>6</v>
      </c>
      <c r="M302">
        <v>73.123999999999995</v>
      </c>
      <c r="N302">
        <v>44.143599999999999</v>
      </c>
      <c r="O302">
        <v>19.199400000000001</v>
      </c>
      <c r="P302">
        <v>6.1490999999999998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18.214300000000001</v>
      </c>
      <c r="X302" t="s">
        <v>398</v>
      </c>
      <c r="Y302">
        <v>1.9579</v>
      </c>
      <c r="Z302" t="s">
        <v>399</v>
      </c>
      <c r="AA302">
        <v>0.75060000000000004</v>
      </c>
      <c r="AB302" t="s">
        <v>400</v>
      </c>
      <c r="AC302">
        <v>1.5523</v>
      </c>
      <c r="AD302">
        <v>1.5</v>
      </c>
      <c r="AE302">
        <v>183.21420000000001</v>
      </c>
      <c r="AF302">
        <v>10</v>
      </c>
      <c r="AG302">
        <v>95</v>
      </c>
      <c r="AH302">
        <v>13</v>
      </c>
      <c r="AI302">
        <v>29</v>
      </c>
      <c r="AJ302" t="s">
        <v>5</v>
      </c>
      <c r="AL302" t="e">
        <f t="shared" ref="AL302:AL365" si="300">IF(AND(#REF!&lt;&gt;#REF!,#REF!&lt;&gt;#REF!),"Bold","")</f>
        <v>#REF!</v>
      </c>
    </row>
    <row r="303" spans="1:38">
      <c r="A303" t="s">
        <v>599</v>
      </c>
      <c r="B303" s="1">
        <v>0.59722222222222221</v>
      </c>
      <c r="C303" t="s">
        <v>177</v>
      </c>
      <c r="D303" t="s">
        <v>587</v>
      </c>
      <c r="E303" t="s">
        <v>335</v>
      </c>
      <c r="F303">
        <v>4094</v>
      </c>
      <c r="G303" t="s">
        <v>336</v>
      </c>
      <c r="H303" t="s">
        <v>337</v>
      </c>
      <c r="I303" t="s">
        <v>233</v>
      </c>
      <c r="J303" t="s">
        <v>338</v>
      </c>
      <c r="K303" t="s">
        <v>588</v>
      </c>
      <c r="L303">
        <v>6</v>
      </c>
      <c r="M303">
        <v>45.864400000000003</v>
      </c>
      <c r="N303">
        <v>39.174199999999999</v>
      </c>
      <c r="O303">
        <v>14.874499999999999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9.8571000000000009</v>
      </c>
      <c r="X303" t="s">
        <v>438</v>
      </c>
      <c r="Y303">
        <v>2.4922</v>
      </c>
      <c r="Z303" t="s">
        <v>439</v>
      </c>
      <c r="AA303">
        <v>0.1236</v>
      </c>
      <c r="AB303" t="s">
        <v>600</v>
      </c>
      <c r="AC303">
        <v>1.4850000000000001</v>
      </c>
      <c r="AD303">
        <v>1.5</v>
      </c>
      <c r="AE303">
        <v>134.77770000000001</v>
      </c>
      <c r="AF303">
        <v>50</v>
      </c>
      <c r="AG303">
        <v>0</v>
      </c>
      <c r="AH303">
        <v>13</v>
      </c>
      <c r="AI303">
        <v>13</v>
      </c>
      <c r="AJ303" t="s">
        <v>5</v>
      </c>
      <c r="AL303" t="e">
        <f t="shared" ref="AL303:AL366" si="301">IF(AND(#REF!&lt;&gt;#REF!,#REF!&lt;&gt;#REF!),"Bold","")</f>
        <v>#REF!</v>
      </c>
    </row>
    <row r="304" spans="1:38">
      <c r="A304" t="s">
        <v>689</v>
      </c>
      <c r="B304" s="1">
        <v>0.61111111111111105</v>
      </c>
      <c r="C304" t="s">
        <v>162</v>
      </c>
      <c r="D304" t="s">
        <v>672</v>
      </c>
      <c r="E304" t="s">
        <v>335</v>
      </c>
      <c r="F304">
        <v>4094</v>
      </c>
      <c r="G304" t="s">
        <v>336</v>
      </c>
      <c r="H304" t="s">
        <v>337</v>
      </c>
      <c r="I304" t="s">
        <v>5</v>
      </c>
      <c r="J304" t="s">
        <v>338</v>
      </c>
      <c r="K304" t="s">
        <v>673</v>
      </c>
      <c r="L304">
        <v>5</v>
      </c>
      <c r="M304">
        <v>54.021799999999999</v>
      </c>
      <c r="N304">
        <v>52.929400000000001</v>
      </c>
      <c r="O304">
        <v>19.4099</v>
      </c>
      <c r="P304">
        <v>5.4983000000000004</v>
      </c>
      <c r="Q304">
        <v>3.9691000000000001</v>
      </c>
      <c r="R304">
        <v>3.4750000000000001</v>
      </c>
      <c r="S304">
        <v>2.5293999999999999</v>
      </c>
      <c r="T304">
        <v>1.0427</v>
      </c>
      <c r="U304">
        <v>0.66979999999999995</v>
      </c>
      <c r="V304">
        <v>0.40229999999999999</v>
      </c>
      <c r="W304">
        <v>15.5457</v>
      </c>
      <c r="X304" t="s">
        <v>690</v>
      </c>
      <c r="Y304">
        <v>0.88249999999999995</v>
      </c>
      <c r="Z304" t="s">
        <v>691</v>
      </c>
      <c r="AA304">
        <v>8.1000000000000003E-2</v>
      </c>
      <c r="AB304" t="s">
        <v>692</v>
      </c>
      <c r="AC304">
        <v>0</v>
      </c>
      <c r="AD304">
        <v>1.5</v>
      </c>
      <c r="AE304">
        <v>161.95689999999999</v>
      </c>
      <c r="AF304">
        <v>14</v>
      </c>
      <c r="AG304">
        <v>100</v>
      </c>
      <c r="AH304">
        <v>13</v>
      </c>
      <c r="AI304">
        <v>60</v>
      </c>
      <c r="AJ304" t="s">
        <v>5</v>
      </c>
      <c r="AL304" t="e">
        <f t="shared" ref="AL304:AL367" si="302">IF(AND(#REF!&lt;&gt;#REF!,#REF!&lt;&gt;#REF!),"Bold","")</f>
        <v>#REF!</v>
      </c>
    </row>
    <row r="305" spans="1:38">
      <c r="A305" t="s">
        <v>928</v>
      </c>
      <c r="B305" s="1">
        <v>0.67361111111111116</v>
      </c>
      <c r="C305" t="s">
        <v>156</v>
      </c>
      <c r="D305" t="s">
        <v>719</v>
      </c>
      <c r="E305" t="s">
        <v>277</v>
      </c>
      <c r="F305">
        <v>3493</v>
      </c>
      <c r="G305" t="s">
        <v>231</v>
      </c>
      <c r="H305" t="s">
        <v>232</v>
      </c>
      <c r="I305" t="s">
        <v>5</v>
      </c>
      <c r="J305" t="s">
        <v>278</v>
      </c>
      <c r="K305" t="s">
        <v>900</v>
      </c>
      <c r="L305">
        <v>5</v>
      </c>
      <c r="M305">
        <v>21.045999999999999</v>
      </c>
      <c r="N305">
        <v>20.037199999999999</v>
      </c>
      <c r="O305">
        <v>11.3192</v>
      </c>
      <c r="P305">
        <v>3.6518000000000002</v>
      </c>
      <c r="Q305">
        <v>3.4727999999999999</v>
      </c>
      <c r="R305">
        <v>2.5434000000000001</v>
      </c>
      <c r="S305">
        <v>2.1135000000000002</v>
      </c>
      <c r="T305">
        <v>0</v>
      </c>
      <c r="U305">
        <v>0</v>
      </c>
      <c r="V305">
        <v>0</v>
      </c>
      <c r="W305">
        <v>16.900700000000001</v>
      </c>
      <c r="X305" t="s">
        <v>305</v>
      </c>
      <c r="Y305">
        <v>1.0753999999999999</v>
      </c>
      <c r="Z305" t="s">
        <v>306</v>
      </c>
      <c r="AA305">
        <v>0.46829999999999999</v>
      </c>
      <c r="AB305" t="s">
        <v>929</v>
      </c>
      <c r="AC305">
        <v>2.2927</v>
      </c>
      <c r="AD305">
        <v>1.5</v>
      </c>
      <c r="AE305">
        <v>88.998699999999999</v>
      </c>
      <c r="AF305">
        <v>25</v>
      </c>
      <c r="AG305">
        <v>48</v>
      </c>
      <c r="AH305">
        <v>13</v>
      </c>
      <c r="AI305">
        <v>20</v>
      </c>
      <c r="AJ305" t="s">
        <v>5</v>
      </c>
      <c r="AL305" t="e">
        <f t="shared" ref="AL305:AL368" si="303">IF(AND(#REF!&lt;&gt;#REF!,#REF!&lt;&gt;#REF!),"Bold","")</f>
        <v>#REF!</v>
      </c>
    </row>
    <row r="306" spans="1:38">
      <c r="A306" t="s">
        <v>970</v>
      </c>
      <c r="B306" s="1">
        <v>0.6875</v>
      </c>
      <c r="C306" t="s">
        <v>177</v>
      </c>
      <c r="D306" t="s">
        <v>390</v>
      </c>
      <c r="E306" t="s">
        <v>230</v>
      </c>
      <c r="F306">
        <v>2274</v>
      </c>
      <c r="G306" t="s">
        <v>336</v>
      </c>
      <c r="H306" t="s">
        <v>337</v>
      </c>
      <c r="I306" t="s">
        <v>233</v>
      </c>
      <c r="J306" t="s">
        <v>930</v>
      </c>
      <c r="K306" t="s">
        <v>958</v>
      </c>
      <c r="L306">
        <v>4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 t="s">
        <v>438</v>
      </c>
      <c r="Y306">
        <v>3.4573999999999998</v>
      </c>
      <c r="Z306" t="s">
        <v>617</v>
      </c>
      <c r="AA306">
        <v>3.7355999999999998</v>
      </c>
      <c r="AB306" t="s">
        <v>971</v>
      </c>
      <c r="AC306">
        <v>2.5602999999999998</v>
      </c>
      <c r="AD306">
        <v>1.5</v>
      </c>
      <c r="AE306">
        <v>11.253299999999999</v>
      </c>
      <c r="AF306">
        <v>2.5</v>
      </c>
      <c r="AG306">
        <v>0</v>
      </c>
      <c r="AH306">
        <v>13</v>
      </c>
      <c r="AI306">
        <v>22</v>
      </c>
      <c r="AJ306" t="s">
        <v>5</v>
      </c>
      <c r="AL306" t="e">
        <f t="shared" ref="AL306:AL369" si="304">IF(AND(#REF!&lt;&gt;#REF!,#REF!&lt;&gt;#REF!),"Bold","")</f>
        <v>#REF!</v>
      </c>
    </row>
    <row r="307" spans="1:38">
      <c r="A307" t="s">
        <v>973</v>
      </c>
      <c r="B307" s="1">
        <v>0.6875</v>
      </c>
      <c r="C307" t="s">
        <v>177</v>
      </c>
      <c r="D307" t="s">
        <v>390</v>
      </c>
      <c r="E307" t="s">
        <v>230</v>
      </c>
      <c r="F307">
        <v>2274</v>
      </c>
      <c r="G307" t="s">
        <v>336</v>
      </c>
      <c r="H307" t="s">
        <v>337</v>
      </c>
      <c r="I307" t="s">
        <v>233</v>
      </c>
      <c r="J307" t="s">
        <v>930</v>
      </c>
      <c r="K307" t="s">
        <v>958</v>
      </c>
      <c r="L307">
        <v>5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 t="s">
        <v>859</v>
      </c>
      <c r="Y307">
        <v>3.0350000000000001</v>
      </c>
      <c r="Z307" t="s">
        <v>624</v>
      </c>
      <c r="AA307">
        <v>1.5441</v>
      </c>
      <c r="AB307" t="s">
        <v>974</v>
      </c>
      <c r="AC307">
        <v>1.4431</v>
      </c>
      <c r="AD307">
        <v>1.5</v>
      </c>
      <c r="AE307">
        <v>7.5221999999999998</v>
      </c>
      <c r="AF307">
        <v>7</v>
      </c>
      <c r="AG307">
        <v>0</v>
      </c>
      <c r="AH307">
        <v>13</v>
      </c>
      <c r="AI307">
        <v>52</v>
      </c>
      <c r="AJ307" t="s">
        <v>5</v>
      </c>
      <c r="AL307" t="e">
        <f t="shared" ref="AL307:AL370" si="305">IF(AND(#REF!&lt;&gt;#REF!,#REF!&lt;&gt;#REF!),"Bold","")</f>
        <v>#REF!</v>
      </c>
    </row>
    <row r="308" spans="1:38">
      <c r="A308" t="s">
        <v>1148</v>
      </c>
      <c r="B308" s="1">
        <v>0.80208333333333337</v>
      </c>
      <c r="C308" t="s">
        <v>214</v>
      </c>
      <c r="D308" t="s">
        <v>719</v>
      </c>
      <c r="E308" t="s">
        <v>230</v>
      </c>
      <c r="F308">
        <v>3752</v>
      </c>
      <c r="G308" t="s">
        <v>979</v>
      </c>
      <c r="H308" t="s">
        <v>980</v>
      </c>
      <c r="I308" t="s">
        <v>233</v>
      </c>
      <c r="J308" t="s">
        <v>234</v>
      </c>
      <c r="K308" t="s">
        <v>1145</v>
      </c>
      <c r="L308">
        <v>2</v>
      </c>
      <c r="M308">
        <v>65.176000000000002</v>
      </c>
      <c r="N308">
        <v>33.1556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16.190000000000001</v>
      </c>
      <c r="X308" t="s">
        <v>246</v>
      </c>
      <c r="Y308">
        <v>1.9227000000000001</v>
      </c>
      <c r="Z308" t="s">
        <v>1149</v>
      </c>
      <c r="AA308">
        <v>1.5298</v>
      </c>
      <c r="AB308" t="s">
        <v>251</v>
      </c>
      <c r="AC308">
        <v>2.0386000000000002</v>
      </c>
      <c r="AD308">
        <v>1.5</v>
      </c>
      <c r="AE308">
        <v>164.21430000000001</v>
      </c>
      <c r="AF308">
        <v>4</v>
      </c>
      <c r="AG308">
        <v>0</v>
      </c>
      <c r="AH308">
        <v>13</v>
      </c>
      <c r="AI308">
        <v>15</v>
      </c>
      <c r="AJ308" t="s">
        <v>5</v>
      </c>
      <c r="AL308" t="e">
        <f t="shared" ref="AL308:AL371" si="306">IF(AND(#REF!&lt;&gt;#REF!,#REF!&lt;&gt;#REF!),"Bold","")</f>
        <v>#REF!</v>
      </c>
    </row>
    <row r="309" spans="1:38">
      <c r="A309" t="s">
        <v>1155</v>
      </c>
      <c r="B309" s="1">
        <v>0.80208333333333337</v>
      </c>
      <c r="C309" t="s">
        <v>214</v>
      </c>
      <c r="D309" t="s">
        <v>719</v>
      </c>
      <c r="E309" t="s">
        <v>230</v>
      </c>
      <c r="F309">
        <v>3752</v>
      </c>
      <c r="G309" t="s">
        <v>979</v>
      </c>
      <c r="H309" t="s">
        <v>980</v>
      </c>
      <c r="I309" t="s">
        <v>233</v>
      </c>
      <c r="J309" t="s">
        <v>234</v>
      </c>
      <c r="K309" t="s">
        <v>1145</v>
      </c>
      <c r="L309">
        <v>2</v>
      </c>
      <c r="M309">
        <v>43.349499999999999</v>
      </c>
      <c r="N309">
        <v>27.738600000000002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14.821400000000001</v>
      </c>
      <c r="X309" t="s">
        <v>997</v>
      </c>
      <c r="Y309">
        <v>1.9948999999999999</v>
      </c>
      <c r="Z309" t="s">
        <v>1156</v>
      </c>
      <c r="AA309">
        <v>0.85019999999999996</v>
      </c>
      <c r="AB309" t="s">
        <v>273</v>
      </c>
      <c r="AC309">
        <v>0.39279999999999998</v>
      </c>
      <c r="AD309">
        <v>1.5</v>
      </c>
      <c r="AE309">
        <v>121.8956</v>
      </c>
      <c r="AF309">
        <v>33</v>
      </c>
      <c r="AG309">
        <v>0</v>
      </c>
      <c r="AH309">
        <v>13</v>
      </c>
      <c r="AI309">
        <v>32</v>
      </c>
      <c r="AJ309" t="s">
        <v>5</v>
      </c>
      <c r="AL309" t="e">
        <f t="shared" ref="AL309:AL372" si="307">IF(AND(#REF!&lt;&gt;#REF!,#REF!&lt;&gt;#REF!),"Bold","")</f>
        <v>#REF!</v>
      </c>
    </row>
    <row r="310" spans="1:38">
      <c r="A310" t="s">
        <v>583</v>
      </c>
      <c r="B310" s="1">
        <v>0.59027777777777779</v>
      </c>
      <c r="C310" t="s">
        <v>162</v>
      </c>
      <c r="D310" t="s">
        <v>469</v>
      </c>
      <c r="E310" t="s">
        <v>335</v>
      </c>
      <c r="F310">
        <v>4614</v>
      </c>
      <c r="G310" t="s">
        <v>336</v>
      </c>
      <c r="H310" t="s">
        <v>337</v>
      </c>
      <c r="I310" t="s">
        <v>5</v>
      </c>
      <c r="J310" t="s">
        <v>338</v>
      </c>
      <c r="K310" t="s">
        <v>560</v>
      </c>
      <c r="L310">
        <v>7</v>
      </c>
      <c r="M310">
        <v>38.397199999999998</v>
      </c>
      <c r="N310">
        <v>20.739000000000001</v>
      </c>
      <c r="O310">
        <v>15.444699999999999</v>
      </c>
      <c r="P310">
        <v>3.3294999999999999</v>
      </c>
      <c r="Q310">
        <v>3.3125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16.617899999999999</v>
      </c>
      <c r="X310" t="s">
        <v>584</v>
      </c>
      <c r="Y310">
        <v>1.6809000000000001</v>
      </c>
      <c r="Z310" t="s">
        <v>585</v>
      </c>
      <c r="AA310">
        <v>1.5865</v>
      </c>
      <c r="AB310" t="s">
        <v>586</v>
      </c>
      <c r="AC310">
        <v>2.4438</v>
      </c>
      <c r="AD310">
        <v>1.2</v>
      </c>
      <c r="AE310">
        <v>111.5885</v>
      </c>
      <c r="AF310">
        <v>10</v>
      </c>
      <c r="AG310">
        <v>102</v>
      </c>
      <c r="AH310">
        <v>13</v>
      </c>
      <c r="AI310">
        <v>44</v>
      </c>
      <c r="AJ310" t="s">
        <v>5</v>
      </c>
      <c r="AL310" t="e">
        <f t="shared" ref="AL310:AL373" si="308">IF(AND(#REF!&lt;&gt;#REF!,#REF!&lt;&gt;#REF!),"Bold","")</f>
        <v>#REF!</v>
      </c>
    </row>
    <row r="311" spans="1:38">
      <c r="A311" t="s">
        <v>434</v>
      </c>
      <c r="B311" s="1">
        <v>0.54861111111111105</v>
      </c>
      <c r="C311" t="s">
        <v>177</v>
      </c>
      <c r="D311" t="s">
        <v>390</v>
      </c>
      <c r="E311" t="s">
        <v>230</v>
      </c>
      <c r="F311">
        <v>3119</v>
      </c>
      <c r="G311" t="s">
        <v>336</v>
      </c>
      <c r="H311" t="s">
        <v>337</v>
      </c>
      <c r="I311" t="s">
        <v>5</v>
      </c>
      <c r="J311" t="s">
        <v>278</v>
      </c>
      <c r="K311" t="s">
        <v>391</v>
      </c>
      <c r="L311">
        <v>6</v>
      </c>
      <c r="M311">
        <v>48.959499999999998</v>
      </c>
      <c r="N311">
        <v>32.043199999999999</v>
      </c>
      <c r="O311">
        <v>11.446199999999999</v>
      </c>
      <c r="P311">
        <v>3.3037000000000001</v>
      </c>
      <c r="Q311">
        <v>1.7725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20.359300000000001</v>
      </c>
      <c r="X311" t="s">
        <v>435</v>
      </c>
      <c r="Y311">
        <v>2.7961999999999998</v>
      </c>
      <c r="Z311" t="s">
        <v>351</v>
      </c>
      <c r="AA311">
        <v>3.528</v>
      </c>
      <c r="AB311" t="s">
        <v>436</v>
      </c>
      <c r="AC311">
        <v>2.7709999999999999</v>
      </c>
      <c r="AD311">
        <v>0.9</v>
      </c>
      <c r="AE311">
        <v>134.67840000000001</v>
      </c>
      <c r="AF311">
        <v>7</v>
      </c>
      <c r="AG311">
        <v>97</v>
      </c>
      <c r="AH311">
        <v>13</v>
      </c>
      <c r="AI311">
        <v>10</v>
      </c>
      <c r="AJ311" t="s">
        <v>5</v>
      </c>
      <c r="AL311" t="e">
        <f t="shared" ref="AL311:AL374" si="309">IF(AND(#REF!&lt;&gt;#REF!,#REF!&lt;&gt;#REF!),"Bold","")</f>
        <v>#REF!</v>
      </c>
    </row>
    <row r="312" spans="1:38">
      <c r="A312" t="s">
        <v>1140</v>
      </c>
      <c r="B312" s="1">
        <v>0.78125</v>
      </c>
      <c r="C312" t="s">
        <v>214</v>
      </c>
      <c r="D312" t="s">
        <v>1113</v>
      </c>
      <c r="E312" t="s">
        <v>277</v>
      </c>
      <c r="F312">
        <v>3105</v>
      </c>
      <c r="G312" t="s">
        <v>979</v>
      </c>
      <c r="H312" t="s">
        <v>980</v>
      </c>
      <c r="I312" t="s">
        <v>5</v>
      </c>
      <c r="J312" t="s">
        <v>1114</v>
      </c>
      <c r="K312" t="s">
        <v>1115</v>
      </c>
      <c r="L312">
        <v>3</v>
      </c>
      <c r="M312">
        <v>35.958500000000001</v>
      </c>
      <c r="N312">
        <v>33.722999999999999</v>
      </c>
      <c r="O312">
        <v>13.495799999999999</v>
      </c>
      <c r="P312">
        <v>6.1304999999999996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14.0143</v>
      </c>
      <c r="X312" t="s">
        <v>1141</v>
      </c>
      <c r="Y312">
        <v>1.8120000000000001</v>
      </c>
      <c r="Z312" t="s">
        <v>1142</v>
      </c>
      <c r="AA312">
        <v>0.1152</v>
      </c>
      <c r="AB312" t="s">
        <v>664</v>
      </c>
      <c r="AC312">
        <v>1.2783</v>
      </c>
      <c r="AD312">
        <v>0.9</v>
      </c>
      <c r="AE312">
        <v>119.11069999999999</v>
      </c>
      <c r="AF312">
        <v>25</v>
      </c>
      <c r="AG312">
        <v>62</v>
      </c>
      <c r="AH312">
        <v>13</v>
      </c>
      <c r="AI312">
        <v>22</v>
      </c>
      <c r="AJ312" t="s">
        <v>5</v>
      </c>
      <c r="AL312" t="e">
        <f t="shared" ref="AL312:AL375" si="310">IF(AND(#REF!&lt;&gt;#REF!,#REF!&lt;&gt;#REF!),"Bold","")</f>
        <v>#REF!</v>
      </c>
    </row>
    <row r="313" spans="1:38">
      <c r="A313" t="s">
        <v>1176</v>
      </c>
      <c r="B313" s="1">
        <v>0.82291666666666663</v>
      </c>
      <c r="C313" t="s">
        <v>214</v>
      </c>
      <c r="D313" t="s">
        <v>1164</v>
      </c>
      <c r="E313" t="s">
        <v>230</v>
      </c>
      <c r="F313">
        <v>3752</v>
      </c>
      <c r="G313" t="s">
        <v>979</v>
      </c>
      <c r="H313" t="s">
        <v>980</v>
      </c>
      <c r="I313" t="s">
        <v>5</v>
      </c>
      <c r="J313" t="s">
        <v>234</v>
      </c>
      <c r="K313" t="s">
        <v>1165</v>
      </c>
      <c r="L313">
        <v>2</v>
      </c>
      <c r="M313">
        <v>53.589700000000001</v>
      </c>
      <c r="N313">
        <v>51.858400000000003</v>
      </c>
      <c r="O313">
        <v>22.898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16.359300000000001</v>
      </c>
      <c r="X313" t="s">
        <v>1021</v>
      </c>
      <c r="Y313">
        <v>1.6317999999999999</v>
      </c>
      <c r="Z313" t="s">
        <v>1125</v>
      </c>
      <c r="AA313">
        <v>1.8438000000000001</v>
      </c>
      <c r="AB313" t="s">
        <v>1118</v>
      </c>
      <c r="AC313">
        <v>1.371</v>
      </c>
      <c r="AD313">
        <v>0.9</v>
      </c>
      <c r="AE313">
        <v>176.27369999999999</v>
      </c>
      <c r="AF313">
        <v>6.5</v>
      </c>
      <c r="AG313">
        <v>72</v>
      </c>
      <c r="AH313">
        <v>13</v>
      </c>
      <c r="AI313">
        <v>141</v>
      </c>
      <c r="AJ313" t="s">
        <v>5</v>
      </c>
      <c r="AL313" t="e">
        <f t="shared" ref="AL313:AL376" si="311">IF(AND(#REF!&lt;&gt;#REF!,#REF!&lt;&gt;#REF!),"Bold","")</f>
        <v>#REF!</v>
      </c>
    </row>
    <row r="314" spans="1:38">
      <c r="A314" t="s">
        <v>911</v>
      </c>
      <c r="B314" s="1">
        <v>0.67361111111111116</v>
      </c>
      <c r="C314" t="s">
        <v>156</v>
      </c>
      <c r="D314" t="s">
        <v>719</v>
      </c>
      <c r="E314" t="s">
        <v>277</v>
      </c>
      <c r="F314">
        <v>3493</v>
      </c>
      <c r="G314" t="s">
        <v>231</v>
      </c>
      <c r="H314" t="s">
        <v>232</v>
      </c>
      <c r="I314" t="s">
        <v>5</v>
      </c>
      <c r="J314" t="s">
        <v>278</v>
      </c>
      <c r="K314" t="s">
        <v>900</v>
      </c>
      <c r="L314">
        <v>3</v>
      </c>
      <c r="M314">
        <v>51.29</v>
      </c>
      <c r="N314">
        <v>39.089199999999998</v>
      </c>
      <c r="O314">
        <v>23.427600000000002</v>
      </c>
      <c r="P314">
        <v>6.8262999999999998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14.835000000000001</v>
      </c>
      <c r="X314" t="s">
        <v>451</v>
      </c>
      <c r="Y314">
        <v>1.7504</v>
      </c>
      <c r="Z314" t="s">
        <v>912</v>
      </c>
      <c r="AA314">
        <v>0.2964</v>
      </c>
      <c r="AB314" t="s">
        <v>913</v>
      </c>
      <c r="AC314">
        <v>1.8573999999999999</v>
      </c>
      <c r="AD314">
        <v>0.6</v>
      </c>
      <c r="AE314">
        <v>155.5959</v>
      </c>
      <c r="AF314">
        <v>12</v>
      </c>
      <c r="AG314">
        <v>52</v>
      </c>
      <c r="AH314">
        <v>8</v>
      </c>
      <c r="AI314">
        <v>36</v>
      </c>
      <c r="AJ314" t="s">
        <v>240</v>
      </c>
      <c r="AL314" t="e">
        <f t="shared" ref="AL314:AL377" si="312">IF(AND(#REF!&lt;&gt;#REF!,#REF!&lt;&gt;#REF!),"Bold","")</f>
        <v>#REF!</v>
      </c>
    </row>
    <row r="315" spans="1:38">
      <c r="A315" t="s">
        <v>812</v>
      </c>
      <c r="B315" s="1">
        <v>0.64930555555555558</v>
      </c>
      <c r="C315" t="s">
        <v>156</v>
      </c>
      <c r="D315" t="s">
        <v>719</v>
      </c>
      <c r="E315" t="s">
        <v>277</v>
      </c>
      <c r="F315">
        <v>3493</v>
      </c>
      <c r="G315" t="s">
        <v>231</v>
      </c>
      <c r="H315" t="s">
        <v>232</v>
      </c>
      <c r="I315" t="s">
        <v>5</v>
      </c>
      <c r="J315" t="s">
        <v>278</v>
      </c>
      <c r="K315" t="s">
        <v>788</v>
      </c>
      <c r="L315">
        <v>3</v>
      </c>
      <c r="M315">
        <v>32.194800000000001</v>
      </c>
      <c r="N315">
        <v>24.268899999999999</v>
      </c>
      <c r="O315">
        <v>11.9252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10.455</v>
      </c>
      <c r="X315" t="s">
        <v>295</v>
      </c>
      <c r="Y315">
        <v>0.70489999999999997</v>
      </c>
      <c r="Z315" t="s">
        <v>296</v>
      </c>
      <c r="AA315">
        <v>1.1382000000000001</v>
      </c>
      <c r="AB315" t="s">
        <v>813</v>
      </c>
      <c r="AC315">
        <v>0.88939999999999997</v>
      </c>
      <c r="AD315">
        <v>0.3</v>
      </c>
      <c r="AE315">
        <v>95.450999999999993</v>
      </c>
      <c r="AF315">
        <v>10</v>
      </c>
      <c r="AG315">
        <v>55</v>
      </c>
      <c r="AH315">
        <v>8</v>
      </c>
      <c r="AI315">
        <v>14</v>
      </c>
      <c r="AJ315" t="s">
        <v>240</v>
      </c>
      <c r="AL315" t="e">
        <f t="shared" ref="AL315:AL378" si="313">IF(AND(#REF!&lt;&gt;#REF!,#REF!&lt;&gt;#REF!),"Bold","")</f>
        <v>#REF!</v>
      </c>
    </row>
    <row r="316" spans="1:38">
      <c r="A316" t="s">
        <v>1124</v>
      </c>
      <c r="B316" s="1">
        <v>0.78125</v>
      </c>
      <c r="C316" t="s">
        <v>214</v>
      </c>
      <c r="D316" t="s">
        <v>1113</v>
      </c>
      <c r="E316" t="s">
        <v>277</v>
      </c>
      <c r="F316">
        <v>3105</v>
      </c>
      <c r="G316" t="s">
        <v>979</v>
      </c>
      <c r="H316" t="s">
        <v>980</v>
      </c>
      <c r="I316" t="s">
        <v>5</v>
      </c>
      <c r="J316" t="s">
        <v>1114</v>
      </c>
      <c r="K316" t="s">
        <v>1115</v>
      </c>
      <c r="L316">
        <v>3</v>
      </c>
      <c r="M316">
        <v>51.62</v>
      </c>
      <c r="N316">
        <v>44.554600000000001</v>
      </c>
      <c r="O316">
        <v>26.923400000000001</v>
      </c>
      <c r="P316">
        <v>8.2993000000000006</v>
      </c>
      <c r="Q316">
        <v>4.4173999999999998</v>
      </c>
      <c r="R316">
        <v>2.8607999999999998</v>
      </c>
      <c r="S316">
        <v>2.2256999999999998</v>
      </c>
      <c r="T316">
        <v>0</v>
      </c>
      <c r="U316">
        <v>0</v>
      </c>
      <c r="V316">
        <v>0</v>
      </c>
      <c r="W316">
        <v>17.667899999999999</v>
      </c>
      <c r="X316" t="s">
        <v>1021</v>
      </c>
      <c r="Y316">
        <v>1.6317999999999999</v>
      </c>
      <c r="Z316" t="s">
        <v>1125</v>
      </c>
      <c r="AA316">
        <v>1.8438000000000001</v>
      </c>
      <c r="AB316" t="s">
        <v>540</v>
      </c>
      <c r="AC316">
        <v>2.2098</v>
      </c>
      <c r="AD316">
        <v>0.3</v>
      </c>
      <c r="AE316">
        <v>169.01560000000001</v>
      </c>
      <c r="AF316">
        <v>10</v>
      </c>
      <c r="AG316">
        <v>64</v>
      </c>
      <c r="AH316">
        <v>8</v>
      </c>
      <c r="AI316">
        <v>22</v>
      </c>
      <c r="AJ316" t="s">
        <v>240</v>
      </c>
      <c r="AL316" t="e">
        <f t="shared" ref="AL316:AL379" si="314">IF(AND(#REF!&lt;&gt;#REF!,#REF!&lt;&gt;#REF!),"Bold","")</f>
        <v>#REF!</v>
      </c>
    </row>
    <row r="317" spans="1:38">
      <c r="A317" t="s">
        <v>256</v>
      </c>
      <c r="B317" s="1">
        <v>0.51736111111111105</v>
      </c>
      <c r="C317" t="s">
        <v>156</v>
      </c>
      <c r="D317" t="s">
        <v>229</v>
      </c>
      <c r="E317" t="s">
        <v>230</v>
      </c>
      <c r="F317">
        <v>4787</v>
      </c>
      <c r="G317" t="s">
        <v>231</v>
      </c>
      <c r="H317" t="s">
        <v>232</v>
      </c>
      <c r="I317" t="s">
        <v>233</v>
      </c>
      <c r="J317" t="s">
        <v>234</v>
      </c>
      <c r="K317" t="s">
        <v>235</v>
      </c>
      <c r="L317">
        <v>2</v>
      </c>
      <c r="M317">
        <v>44.072499999999998</v>
      </c>
      <c r="N317">
        <v>54.302700000000002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12.8329</v>
      </c>
      <c r="X317" t="s">
        <v>257</v>
      </c>
      <c r="Y317">
        <v>1.7075</v>
      </c>
      <c r="Z317" t="s">
        <v>258</v>
      </c>
      <c r="AA317">
        <v>1.2523</v>
      </c>
      <c r="AB317" t="s">
        <v>259</v>
      </c>
      <c r="AC317">
        <v>1.7284999999999999</v>
      </c>
      <c r="AD317">
        <v>0</v>
      </c>
      <c r="AE317">
        <v>160.73259999999999</v>
      </c>
      <c r="AF317">
        <v>16</v>
      </c>
      <c r="AG317">
        <v>0</v>
      </c>
      <c r="AH317">
        <v>8</v>
      </c>
      <c r="AI317">
        <v>20</v>
      </c>
      <c r="AJ317" t="s">
        <v>240</v>
      </c>
      <c r="AL317" t="e">
        <f t="shared" ref="AL317:AL380" si="315">IF(AND(#REF!&lt;&gt;#REF!,#REF!&lt;&gt;#REF!),"Bold","")</f>
        <v>#REF!</v>
      </c>
    </row>
    <row r="318" spans="1:38">
      <c r="A318" t="s">
        <v>264</v>
      </c>
      <c r="B318" s="1">
        <v>0.51736111111111105</v>
      </c>
      <c r="C318" t="s">
        <v>156</v>
      </c>
      <c r="D318" t="s">
        <v>229</v>
      </c>
      <c r="E318" t="s">
        <v>230</v>
      </c>
      <c r="F318">
        <v>4787</v>
      </c>
      <c r="G318" t="s">
        <v>231</v>
      </c>
      <c r="H318" t="s">
        <v>232</v>
      </c>
      <c r="I318" t="s">
        <v>233</v>
      </c>
      <c r="J318" t="s">
        <v>234</v>
      </c>
      <c r="K318" t="s">
        <v>235</v>
      </c>
      <c r="L318">
        <v>2</v>
      </c>
      <c r="M318">
        <v>49.872700000000002</v>
      </c>
      <c r="N318">
        <v>38.763199999999998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12.4329</v>
      </c>
      <c r="X318" t="s">
        <v>265</v>
      </c>
      <c r="Y318">
        <v>1.4063000000000001</v>
      </c>
      <c r="Z318" t="s">
        <v>266</v>
      </c>
      <c r="AA318">
        <v>1.1478999999999999</v>
      </c>
      <c r="AB318" t="s">
        <v>267</v>
      </c>
      <c r="AC318">
        <v>1.4285000000000001</v>
      </c>
      <c r="AD318">
        <v>0</v>
      </c>
      <c r="AE318">
        <v>144.43129999999999</v>
      </c>
      <c r="AF318">
        <v>66</v>
      </c>
      <c r="AG318">
        <v>0</v>
      </c>
      <c r="AH318">
        <v>8</v>
      </c>
      <c r="AI318">
        <v>22</v>
      </c>
      <c r="AJ318" t="s">
        <v>240</v>
      </c>
      <c r="AL318" t="e">
        <f t="shared" ref="AL318:AL381" si="316">IF(AND(#REF!&lt;&gt;#REF!,#REF!&lt;&gt;#REF!),"Bold","")</f>
        <v>#REF!</v>
      </c>
    </row>
    <row r="319" spans="1:38">
      <c r="A319" t="s">
        <v>445</v>
      </c>
      <c r="B319" s="1">
        <v>0.54861111111111105</v>
      </c>
      <c r="C319" t="s">
        <v>177</v>
      </c>
      <c r="D319" t="s">
        <v>390</v>
      </c>
      <c r="E319" t="s">
        <v>230</v>
      </c>
      <c r="F319">
        <v>3119</v>
      </c>
      <c r="G319" t="s">
        <v>336</v>
      </c>
      <c r="H319" t="s">
        <v>337</v>
      </c>
      <c r="I319" t="s">
        <v>5</v>
      </c>
      <c r="J319" t="s">
        <v>278</v>
      </c>
      <c r="K319" t="s">
        <v>391</v>
      </c>
      <c r="L319">
        <v>6</v>
      </c>
      <c r="M319">
        <v>38.195300000000003</v>
      </c>
      <c r="N319">
        <v>27.6447</v>
      </c>
      <c r="O319">
        <v>19.173400000000001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 t="s">
        <v>446</v>
      </c>
      <c r="Y319">
        <v>3.9169</v>
      </c>
      <c r="Z319" t="s">
        <v>447</v>
      </c>
      <c r="AA319">
        <v>4.0841000000000003</v>
      </c>
      <c r="AB319" t="s">
        <v>343</v>
      </c>
      <c r="AC319">
        <v>1.54</v>
      </c>
      <c r="AD319">
        <v>0</v>
      </c>
      <c r="AE319">
        <v>112.29510000000001</v>
      </c>
      <c r="AF319">
        <v>10</v>
      </c>
      <c r="AG319">
        <v>100</v>
      </c>
      <c r="AH319">
        <v>8</v>
      </c>
      <c r="AI319">
        <v>10</v>
      </c>
      <c r="AJ319" t="s">
        <v>240</v>
      </c>
      <c r="AL319" t="e">
        <f t="shared" ref="AL319:AL382" si="317">IF(AND(#REF!&lt;&gt;#REF!,#REF!&lt;&gt;#REF!),"Bold","")</f>
        <v>#REF!</v>
      </c>
    </row>
    <row r="320" spans="1:38">
      <c r="A320" t="s">
        <v>596</v>
      </c>
      <c r="B320" s="1">
        <v>0.59722222222222221</v>
      </c>
      <c r="C320" t="s">
        <v>177</v>
      </c>
      <c r="D320" t="s">
        <v>587</v>
      </c>
      <c r="E320" t="s">
        <v>335</v>
      </c>
      <c r="F320">
        <v>4094</v>
      </c>
      <c r="G320" t="s">
        <v>336</v>
      </c>
      <c r="H320" t="s">
        <v>337</v>
      </c>
      <c r="I320" t="s">
        <v>233</v>
      </c>
      <c r="J320" t="s">
        <v>338</v>
      </c>
      <c r="K320" t="s">
        <v>588</v>
      </c>
      <c r="L320">
        <v>6</v>
      </c>
      <c r="M320">
        <v>46.583500000000001</v>
      </c>
      <c r="N320">
        <v>39.867800000000003</v>
      </c>
      <c r="O320">
        <v>17.146799999999999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8.4243000000000006</v>
      </c>
      <c r="X320" t="s">
        <v>597</v>
      </c>
      <c r="Y320">
        <v>0.36780000000000002</v>
      </c>
      <c r="Z320" t="s">
        <v>429</v>
      </c>
      <c r="AA320">
        <v>0.32850000000000001</v>
      </c>
      <c r="AB320" t="s">
        <v>598</v>
      </c>
      <c r="AC320">
        <v>1.6734</v>
      </c>
      <c r="AD320">
        <v>0</v>
      </c>
      <c r="AE320">
        <v>134.86699999999999</v>
      </c>
      <c r="AF320">
        <v>33</v>
      </c>
      <c r="AG320">
        <v>0</v>
      </c>
      <c r="AH320">
        <v>8</v>
      </c>
      <c r="AJ320" t="s">
        <v>240</v>
      </c>
      <c r="AL320" t="e">
        <f t="shared" ref="AL320:AL383" si="318">IF(AND(#REF!&lt;&gt;#REF!,#REF!&lt;&gt;#REF!),"Bold","")</f>
        <v>#REF!</v>
      </c>
    </row>
    <row r="321" spans="1:38">
      <c r="A321" t="s">
        <v>604</v>
      </c>
      <c r="B321" s="1">
        <v>0.59722222222222221</v>
      </c>
      <c r="C321" t="s">
        <v>177</v>
      </c>
      <c r="D321" t="s">
        <v>587</v>
      </c>
      <c r="E321" t="s">
        <v>335</v>
      </c>
      <c r="F321">
        <v>4094</v>
      </c>
      <c r="G321" t="s">
        <v>336</v>
      </c>
      <c r="H321" t="s">
        <v>337</v>
      </c>
      <c r="I321" t="s">
        <v>233</v>
      </c>
      <c r="J321" t="s">
        <v>338</v>
      </c>
      <c r="K321" t="s">
        <v>588</v>
      </c>
      <c r="L321">
        <v>6</v>
      </c>
      <c r="M321">
        <v>53.072499999999998</v>
      </c>
      <c r="N321">
        <v>35.112000000000002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 t="s">
        <v>409</v>
      </c>
      <c r="Y321">
        <v>2.2479</v>
      </c>
      <c r="Z321" t="s">
        <v>410</v>
      </c>
      <c r="AA321">
        <v>0.23730000000000001</v>
      </c>
      <c r="AB321" t="s">
        <v>605</v>
      </c>
      <c r="AC321">
        <v>1.9277</v>
      </c>
      <c r="AD321">
        <v>0</v>
      </c>
      <c r="AE321">
        <v>131.43090000000001</v>
      </c>
      <c r="AF321">
        <v>50</v>
      </c>
      <c r="AG321">
        <v>0</v>
      </c>
      <c r="AH321">
        <v>8</v>
      </c>
      <c r="AJ321" t="s">
        <v>240</v>
      </c>
      <c r="AL321" t="e">
        <f t="shared" ref="AL321:AL384" si="319">IF(AND(#REF!&lt;&gt;#REF!,#REF!&lt;&gt;#REF!),"Bold","")</f>
        <v>#REF!</v>
      </c>
    </row>
    <row r="322" spans="1:38">
      <c r="A322" t="s">
        <v>606</v>
      </c>
      <c r="B322" s="1">
        <v>0.59722222222222221</v>
      </c>
      <c r="C322" t="s">
        <v>177</v>
      </c>
      <c r="D322" t="s">
        <v>587</v>
      </c>
      <c r="E322" t="s">
        <v>335</v>
      </c>
      <c r="F322">
        <v>4094</v>
      </c>
      <c r="G322" t="s">
        <v>336</v>
      </c>
      <c r="H322" t="s">
        <v>337</v>
      </c>
      <c r="I322" t="s">
        <v>233</v>
      </c>
      <c r="J322" t="s">
        <v>338</v>
      </c>
      <c r="K322" t="s">
        <v>588</v>
      </c>
      <c r="L322">
        <v>4</v>
      </c>
      <c r="M322">
        <v>59.503100000000003</v>
      </c>
      <c r="N322">
        <v>30.052900000000001</v>
      </c>
      <c r="O322">
        <v>15.8368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 t="s">
        <v>607</v>
      </c>
      <c r="Y322">
        <v>1.681</v>
      </c>
      <c r="Z322" t="s">
        <v>608</v>
      </c>
      <c r="AA322">
        <v>1.0529999999999999</v>
      </c>
      <c r="AB322" t="s">
        <v>609</v>
      </c>
      <c r="AC322">
        <v>0</v>
      </c>
      <c r="AD322">
        <v>0</v>
      </c>
      <c r="AE322">
        <v>128.21610000000001</v>
      </c>
      <c r="AF322">
        <v>16</v>
      </c>
      <c r="AG322">
        <v>0</v>
      </c>
      <c r="AH322">
        <v>10</v>
      </c>
      <c r="AI322">
        <v>13</v>
      </c>
      <c r="AJ322" t="s">
        <v>1167</v>
      </c>
      <c r="AL322" t="e">
        <f t="shared" ref="AL322:AL344" si="320">IF(AND(#REF!&lt;&gt;#REF!,#REF!&lt;&gt;#REF!),"Bold","")</f>
        <v>#REF!</v>
      </c>
    </row>
    <row r="323" spans="1:38">
      <c r="A323" t="s">
        <v>614</v>
      </c>
      <c r="B323" s="1">
        <v>0.59722222222222221</v>
      </c>
      <c r="C323" t="s">
        <v>177</v>
      </c>
      <c r="D323" t="s">
        <v>587</v>
      </c>
      <c r="E323" t="s">
        <v>335</v>
      </c>
      <c r="F323">
        <v>4094</v>
      </c>
      <c r="G323" t="s">
        <v>336</v>
      </c>
      <c r="H323" t="s">
        <v>337</v>
      </c>
      <c r="I323" t="s">
        <v>233</v>
      </c>
      <c r="J323" t="s">
        <v>338</v>
      </c>
      <c r="K323" t="s">
        <v>588</v>
      </c>
      <c r="L323">
        <v>6</v>
      </c>
      <c r="M323">
        <v>45.287399999999998</v>
      </c>
      <c r="N323">
        <v>32.074800000000003</v>
      </c>
      <c r="O323">
        <v>10.221299999999999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11.902100000000001</v>
      </c>
      <c r="X323" t="s">
        <v>420</v>
      </c>
      <c r="Y323">
        <v>2.2682000000000002</v>
      </c>
      <c r="Z323" t="s">
        <v>531</v>
      </c>
      <c r="AA323">
        <v>1.8614999999999999</v>
      </c>
      <c r="AB323" t="s">
        <v>615</v>
      </c>
      <c r="AC323">
        <v>1.4423999999999999</v>
      </c>
      <c r="AD323">
        <v>0</v>
      </c>
      <c r="AE323">
        <v>121.3651</v>
      </c>
      <c r="AF323">
        <v>50</v>
      </c>
      <c r="AG323">
        <v>0</v>
      </c>
      <c r="AH323">
        <v>10</v>
      </c>
      <c r="AI323">
        <v>10</v>
      </c>
      <c r="AJ323" t="s">
        <v>1167</v>
      </c>
      <c r="AL323" t="e">
        <f t="shared" ref="AL323:AL345" si="321">IF(AND(#REF!&lt;&gt;#REF!,#REF!&lt;&gt;#REF!),"Bold","")</f>
        <v>#REF!</v>
      </c>
    </row>
    <row r="324" spans="1:38">
      <c r="A324" t="s">
        <v>616</v>
      </c>
      <c r="B324" s="1">
        <v>0.59722222222222221</v>
      </c>
      <c r="C324" t="s">
        <v>177</v>
      </c>
      <c r="D324" t="s">
        <v>587</v>
      </c>
      <c r="E324" t="s">
        <v>335</v>
      </c>
      <c r="F324">
        <v>4094</v>
      </c>
      <c r="G324" t="s">
        <v>336</v>
      </c>
      <c r="H324" t="s">
        <v>337</v>
      </c>
      <c r="I324" t="s">
        <v>233</v>
      </c>
      <c r="J324" t="s">
        <v>338</v>
      </c>
      <c r="K324" t="s">
        <v>588</v>
      </c>
      <c r="L324">
        <v>5</v>
      </c>
      <c r="M324">
        <v>43.703600000000002</v>
      </c>
      <c r="N324">
        <v>32.5291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 t="s">
        <v>393</v>
      </c>
      <c r="Y324">
        <v>3.1899000000000002</v>
      </c>
      <c r="Z324" t="s">
        <v>617</v>
      </c>
      <c r="AA324">
        <v>3.7355999999999998</v>
      </c>
      <c r="AB324" t="s">
        <v>367</v>
      </c>
      <c r="AC324">
        <v>1.9595</v>
      </c>
      <c r="AD324">
        <v>0</v>
      </c>
      <c r="AE324">
        <v>118.9059</v>
      </c>
      <c r="AF324">
        <v>6.5</v>
      </c>
      <c r="AG324">
        <v>0</v>
      </c>
      <c r="AH324">
        <v>10</v>
      </c>
      <c r="AI324">
        <v>20</v>
      </c>
      <c r="AJ324" t="s">
        <v>1167</v>
      </c>
      <c r="AL324" t="e">
        <f t="shared" ref="AL324:AL346" si="322">IF(AND(#REF!&lt;&gt;#REF!,#REF!&lt;&gt;#REF!),"Bold","")</f>
        <v>#REF!</v>
      </c>
    </row>
    <row r="325" spans="1:38">
      <c r="A325" t="s">
        <v>622</v>
      </c>
      <c r="B325" s="1">
        <v>0.59722222222222221</v>
      </c>
      <c r="C325" t="s">
        <v>177</v>
      </c>
      <c r="D325" t="s">
        <v>587</v>
      </c>
      <c r="E325" t="s">
        <v>335</v>
      </c>
      <c r="F325">
        <v>4094</v>
      </c>
      <c r="G325" t="s">
        <v>336</v>
      </c>
      <c r="H325" t="s">
        <v>337</v>
      </c>
      <c r="I325" t="s">
        <v>233</v>
      </c>
      <c r="J325" t="s">
        <v>338</v>
      </c>
      <c r="K325" t="s">
        <v>588</v>
      </c>
      <c r="L325">
        <v>4</v>
      </c>
      <c r="M325">
        <v>37.500399999999999</v>
      </c>
      <c r="N325">
        <v>26.793199999999999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 t="s">
        <v>623</v>
      </c>
      <c r="Y325">
        <v>1.4456</v>
      </c>
      <c r="Z325" t="s">
        <v>624</v>
      </c>
      <c r="AA325">
        <v>1.5441</v>
      </c>
      <c r="AB325" t="s">
        <v>483</v>
      </c>
      <c r="AC325">
        <v>1.8595999999999999</v>
      </c>
      <c r="AD325">
        <v>0</v>
      </c>
      <c r="AE325">
        <v>97.575100000000006</v>
      </c>
      <c r="AF325">
        <v>33</v>
      </c>
      <c r="AG325">
        <v>0</v>
      </c>
      <c r="AH325">
        <v>10</v>
      </c>
      <c r="AI325">
        <v>13</v>
      </c>
      <c r="AJ325" t="s">
        <v>1167</v>
      </c>
      <c r="AL325" t="e">
        <f t="shared" ref="AL325:AL347" si="323">IF(AND(#REF!&lt;&gt;#REF!,#REF!&lt;&gt;#REF!),"Bold","")</f>
        <v>#REF!</v>
      </c>
    </row>
    <row r="326" spans="1:38">
      <c r="A326" t="s">
        <v>628</v>
      </c>
      <c r="B326" s="1">
        <v>0.59722222222222221</v>
      </c>
      <c r="C326" t="s">
        <v>177</v>
      </c>
      <c r="D326" t="s">
        <v>587</v>
      </c>
      <c r="E326" t="s">
        <v>335</v>
      </c>
      <c r="F326">
        <v>4094</v>
      </c>
      <c r="G326" t="s">
        <v>336</v>
      </c>
      <c r="H326" t="s">
        <v>337</v>
      </c>
      <c r="I326" t="s">
        <v>233</v>
      </c>
      <c r="J326" t="s">
        <v>338</v>
      </c>
      <c r="K326" t="s">
        <v>588</v>
      </c>
      <c r="L326">
        <v>5</v>
      </c>
      <c r="M326">
        <v>25.523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 t="s">
        <v>416</v>
      </c>
      <c r="Y326">
        <v>3.8717999999999999</v>
      </c>
      <c r="Z326" t="s">
        <v>624</v>
      </c>
      <c r="AA326">
        <v>1.5441</v>
      </c>
      <c r="AB326" t="s">
        <v>414</v>
      </c>
      <c r="AC326">
        <v>2.3428</v>
      </c>
      <c r="AD326">
        <v>0</v>
      </c>
      <c r="AE326">
        <v>72.102099999999993</v>
      </c>
      <c r="AF326">
        <v>33</v>
      </c>
      <c r="AG326">
        <v>0</v>
      </c>
      <c r="AH326">
        <v>10</v>
      </c>
      <c r="AI326">
        <v>34</v>
      </c>
      <c r="AJ326" t="s">
        <v>1167</v>
      </c>
      <c r="AL326" t="e">
        <f t="shared" ref="AL326:AL348" si="324">IF(AND(#REF!&lt;&gt;#REF!,#REF!&lt;&gt;#REF!),"Bold","")</f>
        <v>#REF!</v>
      </c>
    </row>
    <row r="327" spans="1:38">
      <c r="A327" t="s">
        <v>629</v>
      </c>
      <c r="B327" s="1">
        <v>0.59722222222222221</v>
      </c>
      <c r="C327" t="s">
        <v>177</v>
      </c>
      <c r="D327" t="s">
        <v>587</v>
      </c>
      <c r="E327" t="s">
        <v>335</v>
      </c>
      <c r="F327">
        <v>4094</v>
      </c>
      <c r="G327" t="s">
        <v>336</v>
      </c>
      <c r="H327" t="s">
        <v>337</v>
      </c>
      <c r="I327" t="s">
        <v>233</v>
      </c>
      <c r="J327" t="s">
        <v>338</v>
      </c>
      <c r="K327" t="s">
        <v>588</v>
      </c>
      <c r="L327">
        <v>4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 t="s">
        <v>516</v>
      </c>
      <c r="Y327">
        <v>2.8506</v>
      </c>
      <c r="Z327" t="s">
        <v>383</v>
      </c>
      <c r="AA327">
        <v>2.1709999999999998</v>
      </c>
      <c r="AB327" t="s">
        <v>518</v>
      </c>
      <c r="AC327">
        <v>1.3333999999999999</v>
      </c>
      <c r="AD327">
        <v>0</v>
      </c>
      <c r="AE327">
        <v>6.3550000000000004</v>
      </c>
      <c r="AF327">
        <v>10</v>
      </c>
      <c r="AG327">
        <v>0</v>
      </c>
      <c r="AH327">
        <v>10</v>
      </c>
      <c r="AI327">
        <v>27</v>
      </c>
      <c r="AJ327" t="s">
        <v>1167</v>
      </c>
      <c r="AL327" t="e">
        <f t="shared" ref="AL327:AL349" si="325">IF(AND(#REF!&lt;&gt;#REF!,#REF!&lt;&gt;#REF!),"Bold","")</f>
        <v>#REF!</v>
      </c>
    </row>
    <row r="328" spans="1:38">
      <c r="A328" t="s">
        <v>786</v>
      </c>
      <c r="B328" s="1">
        <v>0.64236111111111105</v>
      </c>
      <c r="C328" t="s">
        <v>177</v>
      </c>
      <c r="D328" t="s">
        <v>705</v>
      </c>
      <c r="E328" t="s">
        <v>775</v>
      </c>
      <c r="F328">
        <v>7408</v>
      </c>
      <c r="G328" t="s">
        <v>336</v>
      </c>
      <c r="H328" t="s">
        <v>337</v>
      </c>
      <c r="I328" t="s">
        <v>233</v>
      </c>
      <c r="J328" t="s">
        <v>338</v>
      </c>
      <c r="K328" t="s">
        <v>776</v>
      </c>
      <c r="L328">
        <v>7</v>
      </c>
      <c r="M328">
        <v>44.674900000000001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5.7142999999999997</v>
      </c>
      <c r="X328" t="s">
        <v>527</v>
      </c>
      <c r="Y328">
        <v>1.4020999999999999</v>
      </c>
      <c r="Z328" t="s">
        <v>787</v>
      </c>
      <c r="AA328">
        <v>8.8900000000000007E-2</v>
      </c>
      <c r="AB328" t="s">
        <v>380</v>
      </c>
      <c r="AC328">
        <v>1.4553</v>
      </c>
      <c r="AD328">
        <v>0</v>
      </c>
      <c r="AE328">
        <v>121.286</v>
      </c>
      <c r="AF328">
        <v>33</v>
      </c>
      <c r="AG328">
        <v>0</v>
      </c>
      <c r="AH328">
        <v>10</v>
      </c>
      <c r="AI328">
        <v>75</v>
      </c>
      <c r="AJ328" t="s">
        <v>1167</v>
      </c>
      <c r="AL328" t="e">
        <f t="shared" ref="AL328:AL350" si="326">IF(AND(#REF!&lt;&gt;#REF!,#REF!&lt;&gt;#REF!),"Bold","")</f>
        <v>#REF!</v>
      </c>
    </row>
    <row r="329" spans="1:38">
      <c r="A329" t="s">
        <v>932</v>
      </c>
      <c r="B329" s="1">
        <v>0.68055555555555547</v>
      </c>
      <c r="C329" t="s">
        <v>162</v>
      </c>
      <c r="D329" t="s">
        <v>334</v>
      </c>
      <c r="E329" t="s">
        <v>230</v>
      </c>
      <c r="F329">
        <v>2274</v>
      </c>
      <c r="G329" t="s">
        <v>336</v>
      </c>
      <c r="H329" t="s">
        <v>337</v>
      </c>
      <c r="I329" t="s">
        <v>233</v>
      </c>
      <c r="J329" t="s">
        <v>930</v>
      </c>
      <c r="K329" t="s">
        <v>931</v>
      </c>
      <c r="L329">
        <v>4</v>
      </c>
      <c r="M329">
        <v>57.648800000000001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18.648599999999998</v>
      </c>
      <c r="X329" t="s">
        <v>760</v>
      </c>
      <c r="Y329">
        <v>1.2442</v>
      </c>
      <c r="Z329" t="s">
        <v>761</v>
      </c>
      <c r="AA329">
        <v>1.9207000000000001</v>
      </c>
      <c r="AB329" t="s">
        <v>498</v>
      </c>
      <c r="AC329">
        <v>1.8048</v>
      </c>
      <c r="AD329">
        <v>0</v>
      </c>
      <c r="AE329" s="23">
        <v>168.95089999999999</v>
      </c>
      <c r="AF329">
        <v>7</v>
      </c>
      <c r="AG329">
        <v>0</v>
      </c>
      <c r="AH329">
        <v>10</v>
      </c>
      <c r="AI329">
        <v>12</v>
      </c>
      <c r="AJ329" t="s">
        <v>1167</v>
      </c>
      <c r="AL329" t="e">
        <f t="shared" ref="AL329:AL351" si="327">IF(AND(#REF!&lt;&gt;#REF!,#REF!&lt;&gt;#REF!),"Bold","")</f>
        <v>#REF!</v>
      </c>
    </row>
    <row r="330" spans="1:38">
      <c r="A330" t="s">
        <v>934</v>
      </c>
      <c r="B330" s="1">
        <v>0.68055555555555547</v>
      </c>
      <c r="C330" t="s">
        <v>162</v>
      </c>
      <c r="D330" t="s">
        <v>334</v>
      </c>
      <c r="E330" t="s">
        <v>230</v>
      </c>
      <c r="F330">
        <v>2274</v>
      </c>
      <c r="G330" t="s">
        <v>336</v>
      </c>
      <c r="H330" t="s">
        <v>337</v>
      </c>
      <c r="I330" t="s">
        <v>233</v>
      </c>
      <c r="J330" t="s">
        <v>930</v>
      </c>
      <c r="K330" t="s">
        <v>931</v>
      </c>
      <c r="L330">
        <v>4</v>
      </c>
      <c r="M330">
        <v>53.027099999999997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20.3371</v>
      </c>
      <c r="X330" t="s">
        <v>362</v>
      </c>
      <c r="Y330">
        <v>2.6069</v>
      </c>
      <c r="Z330" t="s">
        <v>363</v>
      </c>
      <c r="AA330">
        <v>2.1816</v>
      </c>
      <c r="AB330" t="s">
        <v>935</v>
      </c>
      <c r="AC330">
        <v>1.2948</v>
      </c>
      <c r="AD330">
        <v>0</v>
      </c>
      <c r="AE330">
        <v>160.1018</v>
      </c>
      <c r="AF330">
        <v>5.5</v>
      </c>
      <c r="AG330">
        <v>0</v>
      </c>
      <c r="AH330">
        <v>10</v>
      </c>
      <c r="AI330">
        <v>57</v>
      </c>
      <c r="AJ330" t="s">
        <v>1167</v>
      </c>
      <c r="AL330" t="e">
        <f t="shared" ref="AL330:AL352" si="328">IF(AND(#REF!&lt;&gt;#REF!,#REF!&lt;&gt;#REF!),"Bold","")</f>
        <v>#REF!</v>
      </c>
    </row>
    <row r="331" spans="1:38">
      <c r="A331" t="s">
        <v>936</v>
      </c>
      <c r="B331" s="1">
        <v>0.68055555555555547</v>
      </c>
      <c r="C331" t="s">
        <v>162</v>
      </c>
      <c r="D331" t="s">
        <v>334</v>
      </c>
      <c r="E331" t="s">
        <v>230</v>
      </c>
      <c r="F331">
        <v>2274</v>
      </c>
      <c r="G331" t="s">
        <v>336</v>
      </c>
      <c r="H331" t="s">
        <v>337</v>
      </c>
      <c r="I331" t="s">
        <v>233</v>
      </c>
      <c r="J331" t="s">
        <v>930</v>
      </c>
      <c r="K331" t="s">
        <v>931</v>
      </c>
      <c r="L331">
        <v>5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 t="s">
        <v>848</v>
      </c>
      <c r="Y331">
        <v>0.99980000000000002</v>
      </c>
      <c r="Z331" t="s">
        <v>849</v>
      </c>
      <c r="AA331">
        <v>3.6162000000000001</v>
      </c>
      <c r="AB331" t="s">
        <v>380</v>
      </c>
      <c r="AC331">
        <v>1.9386000000000001</v>
      </c>
      <c r="AD331">
        <v>0</v>
      </c>
      <c r="AE331">
        <v>6.5545999999999998</v>
      </c>
      <c r="AF331">
        <v>10</v>
      </c>
      <c r="AG331">
        <v>0</v>
      </c>
      <c r="AH331">
        <v>10</v>
      </c>
      <c r="AI331">
        <v>29</v>
      </c>
      <c r="AJ331" t="s">
        <v>1167</v>
      </c>
      <c r="AL331" t="e">
        <f t="shared" ref="AL331:AL353" si="329">IF(AND(#REF!&lt;&gt;#REF!,#REF!&lt;&gt;#REF!),"Bold","")</f>
        <v>#REF!</v>
      </c>
    </row>
    <row r="332" spans="1:38">
      <c r="A332" t="s">
        <v>940</v>
      </c>
      <c r="B332" s="1">
        <v>0.68055555555555547</v>
      </c>
      <c r="C332" t="s">
        <v>162</v>
      </c>
      <c r="D332" t="s">
        <v>334</v>
      </c>
      <c r="E332" t="s">
        <v>230</v>
      </c>
      <c r="F332">
        <v>2274</v>
      </c>
      <c r="G332" t="s">
        <v>336</v>
      </c>
      <c r="H332" t="s">
        <v>337</v>
      </c>
      <c r="I332" t="s">
        <v>233</v>
      </c>
      <c r="J332" t="s">
        <v>930</v>
      </c>
      <c r="K332" t="s">
        <v>931</v>
      </c>
      <c r="L332">
        <v>4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 t="s">
        <v>378</v>
      </c>
      <c r="Y332">
        <v>2.7934999999999999</v>
      </c>
      <c r="Z332" t="s">
        <v>567</v>
      </c>
      <c r="AA332">
        <v>1.6967000000000001</v>
      </c>
      <c r="AB332" t="s">
        <v>941</v>
      </c>
      <c r="AC332">
        <v>1.5634999999999999</v>
      </c>
      <c r="AD332">
        <v>0</v>
      </c>
      <c r="AE332">
        <v>6.0537000000000001</v>
      </c>
      <c r="AF332">
        <v>7</v>
      </c>
      <c r="AG332">
        <v>0</v>
      </c>
      <c r="AH332">
        <v>13</v>
      </c>
      <c r="AI332">
        <v>34</v>
      </c>
      <c r="AJ332" t="s">
        <v>240</v>
      </c>
      <c r="AL332" t="e">
        <f t="shared" ref="AL332:AL354" si="330">IF(AND(#REF!&lt;&gt;#REF!,#REF!&lt;&gt;#REF!),"Bold","")</f>
        <v>#REF!</v>
      </c>
    </row>
    <row r="333" spans="1:38">
      <c r="A333" t="s">
        <v>942</v>
      </c>
      <c r="B333" s="1">
        <v>0.68055555555555547</v>
      </c>
      <c r="C333" t="s">
        <v>162</v>
      </c>
      <c r="D333" t="s">
        <v>334</v>
      </c>
      <c r="E333" t="s">
        <v>230</v>
      </c>
      <c r="F333">
        <v>2274</v>
      </c>
      <c r="G333" t="s">
        <v>336</v>
      </c>
      <c r="H333" t="s">
        <v>337</v>
      </c>
      <c r="I333" t="s">
        <v>233</v>
      </c>
      <c r="J333" t="s">
        <v>930</v>
      </c>
      <c r="K333" t="s">
        <v>931</v>
      </c>
      <c r="L333">
        <v>5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 t="s">
        <v>564</v>
      </c>
      <c r="Y333">
        <v>1.8278000000000001</v>
      </c>
      <c r="Z333" t="s">
        <v>383</v>
      </c>
      <c r="AA333">
        <v>2.0876999999999999</v>
      </c>
      <c r="AB333" t="s">
        <v>487</v>
      </c>
      <c r="AC333">
        <v>1.9461999999999999</v>
      </c>
      <c r="AD333">
        <v>0</v>
      </c>
      <c r="AE333">
        <v>5.8616999999999999</v>
      </c>
      <c r="AF333">
        <v>8</v>
      </c>
      <c r="AG333">
        <v>0</v>
      </c>
      <c r="AH333">
        <v>13</v>
      </c>
      <c r="AI333">
        <v>33</v>
      </c>
      <c r="AJ333" t="s">
        <v>240</v>
      </c>
      <c r="AL333" t="e">
        <f t="shared" ref="AL333:AL355" si="331">IF(AND(#REF!&lt;&gt;#REF!,#REF!&lt;&gt;#REF!),"Bold","")</f>
        <v>#REF!</v>
      </c>
    </row>
    <row r="334" spans="1:38">
      <c r="A334" t="s">
        <v>943</v>
      </c>
      <c r="B334" s="1">
        <v>0.68055555555555547</v>
      </c>
      <c r="C334" t="s">
        <v>162</v>
      </c>
      <c r="D334" t="s">
        <v>334</v>
      </c>
      <c r="E334" t="s">
        <v>230</v>
      </c>
      <c r="F334">
        <v>2274</v>
      </c>
      <c r="G334" t="s">
        <v>336</v>
      </c>
      <c r="H334" t="s">
        <v>337</v>
      </c>
      <c r="I334" t="s">
        <v>233</v>
      </c>
      <c r="J334" t="s">
        <v>930</v>
      </c>
      <c r="K334" t="s">
        <v>931</v>
      </c>
      <c r="L334">
        <v>4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 t="s">
        <v>382</v>
      </c>
      <c r="Y334">
        <v>2.4712000000000001</v>
      </c>
      <c r="Z334" t="s">
        <v>944</v>
      </c>
      <c r="AA334">
        <v>1.482</v>
      </c>
      <c r="AB334" t="s">
        <v>603</v>
      </c>
      <c r="AC334">
        <v>1.8826000000000001</v>
      </c>
      <c r="AD334">
        <v>0</v>
      </c>
      <c r="AE334">
        <v>5.8357999999999999</v>
      </c>
      <c r="AF334">
        <v>12</v>
      </c>
      <c r="AG334">
        <v>0</v>
      </c>
      <c r="AH334">
        <v>13</v>
      </c>
      <c r="AI334">
        <v>27</v>
      </c>
      <c r="AJ334" t="s">
        <v>240</v>
      </c>
      <c r="AL334" t="e">
        <f t="shared" ref="AL334:AL356" si="332">IF(AND(#REF!&lt;&gt;#REF!,#REF!&lt;&gt;#REF!),"Bold","")</f>
        <v>#REF!</v>
      </c>
    </row>
    <row r="335" spans="1:38">
      <c r="A335" t="s">
        <v>945</v>
      </c>
      <c r="B335" s="1">
        <v>0.68055555555555547</v>
      </c>
      <c r="C335" t="s">
        <v>162</v>
      </c>
      <c r="D335" t="s">
        <v>334</v>
      </c>
      <c r="E335" t="s">
        <v>230</v>
      </c>
      <c r="F335">
        <v>2274</v>
      </c>
      <c r="G335" t="s">
        <v>336</v>
      </c>
      <c r="H335" t="s">
        <v>337</v>
      </c>
      <c r="I335" t="s">
        <v>233</v>
      </c>
      <c r="J335" t="s">
        <v>930</v>
      </c>
      <c r="K335" t="s">
        <v>931</v>
      </c>
      <c r="L335">
        <v>4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 t="s">
        <v>350</v>
      </c>
      <c r="Y335">
        <v>3.9239000000000002</v>
      </c>
      <c r="Z335" t="s">
        <v>946</v>
      </c>
      <c r="AA335">
        <v>1.2317</v>
      </c>
      <c r="AB335" t="s">
        <v>947</v>
      </c>
      <c r="AC335">
        <v>0</v>
      </c>
      <c r="AD335">
        <v>0</v>
      </c>
      <c r="AE335">
        <v>5.1555999999999997</v>
      </c>
      <c r="AF335">
        <v>10</v>
      </c>
      <c r="AG335">
        <v>0</v>
      </c>
      <c r="AH335">
        <v>13</v>
      </c>
      <c r="AI335">
        <v>31</v>
      </c>
      <c r="AJ335" t="s">
        <v>240</v>
      </c>
      <c r="AL335" t="e">
        <f t="shared" ref="AL335:AL357" si="333">IF(AND(#REF!&lt;&gt;#REF!,#REF!&lt;&gt;#REF!),"Bold","")</f>
        <v>#REF!</v>
      </c>
    </row>
    <row r="336" spans="1:38">
      <c r="A336" t="s">
        <v>948</v>
      </c>
      <c r="B336" s="1">
        <v>0.68055555555555547</v>
      </c>
      <c r="C336" t="s">
        <v>162</v>
      </c>
      <c r="D336" t="s">
        <v>334</v>
      </c>
      <c r="E336" t="s">
        <v>230</v>
      </c>
      <c r="F336">
        <v>2274</v>
      </c>
      <c r="G336" t="s">
        <v>336</v>
      </c>
      <c r="H336" t="s">
        <v>337</v>
      </c>
      <c r="I336" t="s">
        <v>233</v>
      </c>
      <c r="J336" t="s">
        <v>930</v>
      </c>
      <c r="K336" t="s">
        <v>931</v>
      </c>
      <c r="L336">
        <v>4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 t="s">
        <v>949</v>
      </c>
      <c r="Y336">
        <v>2.7605</v>
      </c>
      <c r="Z336" t="s">
        <v>950</v>
      </c>
      <c r="AA336">
        <v>8.3299999999999999E-2</v>
      </c>
      <c r="AB336" t="s">
        <v>951</v>
      </c>
      <c r="AC336">
        <v>2.1739999999999999</v>
      </c>
      <c r="AD336">
        <v>0</v>
      </c>
      <c r="AE336">
        <v>5.0178000000000003</v>
      </c>
      <c r="AF336">
        <v>3</v>
      </c>
      <c r="AG336">
        <v>0</v>
      </c>
      <c r="AH336">
        <v>13</v>
      </c>
      <c r="AI336">
        <v>21</v>
      </c>
      <c r="AJ336" t="s">
        <v>240</v>
      </c>
      <c r="AL336" t="e">
        <f t="shared" ref="AL336:AL358" si="334">IF(AND(#REF!&lt;&gt;#REF!,#REF!&lt;&gt;#REF!),"Bold","")</f>
        <v>#REF!</v>
      </c>
    </row>
    <row r="337" spans="1:38">
      <c r="A337" t="s">
        <v>952</v>
      </c>
      <c r="B337" s="1">
        <v>0.68055555555555547</v>
      </c>
      <c r="C337" t="s">
        <v>162</v>
      </c>
      <c r="D337" t="s">
        <v>334</v>
      </c>
      <c r="E337" t="s">
        <v>230</v>
      </c>
      <c r="F337">
        <v>2274</v>
      </c>
      <c r="G337" t="s">
        <v>336</v>
      </c>
      <c r="H337" t="s">
        <v>337</v>
      </c>
      <c r="I337" t="s">
        <v>233</v>
      </c>
      <c r="J337" t="s">
        <v>930</v>
      </c>
      <c r="K337" t="s">
        <v>931</v>
      </c>
      <c r="L337">
        <v>5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 t="s">
        <v>953</v>
      </c>
      <c r="Y337">
        <v>2.468</v>
      </c>
      <c r="Z337" t="s">
        <v>954</v>
      </c>
      <c r="AA337">
        <v>0.40789999999999998</v>
      </c>
      <c r="AB337" t="s">
        <v>955</v>
      </c>
      <c r="AC337">
        <v>0.63590000000000002</v>
      </c>
      <c r="AD337">
        <v>0</v>
      </c>
      <c r="AE337">
        <v>3.5118</v>
      </c>
      <c r="AF337">
        <v>50</v>
      </c>
      <c r="AG337">
        <v>0</v>
      </c>
      <c r="AH337">
        <v>13</v>
      </c>
      <c r="AI337">
        <v>26</v>
      </c>
      <c r="AJ337" t="s">
        <v>240</v>
      </c>
      <c r="AL337" t="e">
        <f t="shared" ref="AL337:AL359" si="335">IF(AND(#REF!&lt;&gt;#REF!,#REF!&lt;&gt;#REF!),"Bold","")</f>
        <v>#REF!</v>
      </c>
    </row>
    <row r="338" spans="1:38">
      <c r="A338" t="s">
        <v>956</v>
      </c>
      <c r="B338" s="1">
        <v>0.68055555555555547</v>
      </c>
      <c r="C338" t="s">
        <v>162</v>
      </c>
      <c r="D338" t="s">
        <v>334</v>
      </c>
      <c r="E338" t="s">
        <v>230</v>
      </c>
      <c r="F338">
        <v>2274</v>
      </c>
      <c r="G338" t="s">
        <v>336</v>
      </c>
      <c r="H338" t="s">
        <v>337</v>
      </c>
      <c r="I338" t="s">
        <v>233</v>
      </c>
      <c r="J338" t="s">
        <v>930</v>
      </c>
      <c r="K338" t="s">
        <v>931</v>
      </c>
      <c r="L338">
        <v>4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 t="s">
        <v>584</v>
      </c>
      <c r="Y338">
        <v>0.92610000000000003</v>
      </c>
      <c r="Z338" t="s">
        <v>957</v>
      </c>
      <c r="AA338">
        <v>9.0899999999999995E-2</v>
      </c>
      <c r="AB338" t="s">
        <v>598</v>
      </c>
      <c r="AC338">
        <v>1.6071</v>
      </c>
      <c r="AD338">
        <v>0</v>
      </c>
      <c r="AE338">
        <v>2.6240999999999999</v>
      </c>
      <c r="AF338">
        <v>6</v>
      </c>
      <c r="AG338">
        <v>0</v>
      </c>
      <c r="AH338">
        <v>13</v>
      </c>
      <c r="AI338">
        <v>9</v>
      </c>
      <c r="AJ338" t="s">
        <v>240</v>
      </c>
      <c r="AL338" t="e">
        <f t="shared" ref="AL338:AL360" si="336">IF(AND(#REF!&lt;&gt;#REF!,#REF!&lt;&gt;#REF!),"Bold","")</f>
        <v>#REF!</v>
      </c>
    </row>
    <row r="339" spans="1:38">
      <c r="A339" t="s">
        <v>1020</v>
      </c>
      <c r="B339" s="1">
        <v>0.69791666666666663</v>
      </c>
      <c r="C339" t="s">
        <v>214</v>
      </c>
      <c r="D339" t="s">
        <v>448</v>
      </c>
      <c r="E339" t="s">
        <v>230</v>
      </c>
      <c r="F339">
        <v>3752</v>
      </c>
      <c r="G339" t="s">
        <v>979</v>
      </c>
      <c r="H339" t="s">
        <v>980</v>
      </c>
      <c r="I339" t="s">
        <v>5</v>
      </c>
      <c r="J339" t="s">
        <v>278</v>
      </c>
      <c r="K339" t="s">
        <v>981</v>
      </c>
      <c r="L339">
        <v>4</v>
      </c>
      <c r="M339">
        <v>41.159300000000002</v>
      </c>
      <c r="N339">
        <v>44.224800000000002</v>
      </c>
      <c r="O339">
        <v>22.5853</v>
      </c>
      <c r="P339">
        <v>8.9991000000000003</v>
      </c>
      <c r="Q339">
        <v>6.4448999999999996</v>
      </c>
      <c r="R339">
        <v>3.3294000000000001</v>
      </c>
      <c r="S339">
        <v>0</v>
      </c>
      <c r="T339">
        <v>0</v>
      </c>
      <c r="U339">
        <v>0</v>
      </c>
      <c r="V339">
        <v>0</v>
      </c>
      <c r="W339">
        <v>19.167899999999999</v>
      </c>
      <c r="X339" t="s">
        <v>1021</v>
      </c>
      <c r="Y339">
        <v>1.1541999999999999</v>
      </c>
      <c r="Z339" t="s">
        <v>1022</v>
      </c>
      <c r="AA339">
        <v>1.1930000000000001</v>
      </c>
      <c r="AB339" t="s">
        <v>890</v>
      </c>
      <c r="AC339">
        <v>1.9258999999999999</v>
      </c>
      <c r="AD339">
        <v>0</v>
      </c>
      <c r="AE339">
        <v>157.839</v>
      </c>
      <c r="AF339">
        <v>14</v>
      </c>
      <c r="AG339">
        <v>70</v>
      </c>
      <c r="AH339">
        <v>13</v>
      </c>
      <c r="AI339">
        <v>34</v>
      </c>
      <c r="AJ339" t="s">
        <v>240</v>
      </c>
      <c r="AL339" t="e">
        <f t="shared" ref="AL339:AL361" si="337">IF(AND(#REF!&lt;&gt;#REF!,#REF!&lt;&gt;#REF!),"Bold","")</f>
        <v>#REF!</v>
      </c>
    </row>
    <row r="340" spans="1:38">
      <c r="A340" t="s">
        <v>1150</v>
      </c>
      <c r="B340" s="1">
        <v>0.80208333333333337</v>
      </c>
      <c r="C340" t="s">
        <v>214</v>
      </c>
      <c r="D340" t="s">
        <v>719</v>
      </c>
      <c r="E340" t="s">
        <v>230</v>
      </c>
      <c r="F340">
        <v>3752</v>
      </c>
      <c r="G340" t="s">
        <v>979</v>
      </c>
      <c r="H340" t="s">
        <v>980</v>
      </c>
      <c r="I340" t="s">
        <v>233</v>
      </c>
      <c r="J340" t="s">
        <v>234</v>
      </c>
      <c r="K340" t="s">
        <v>1145</v>
      </c>
      <c r="L340">
        <v>2</v>
      </c>
      <c r="M340">
        <v>54.420499999999997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17.425699999999999</v>
      </c>
      <c r="X340" t="s">
        <v>1033</v>
      </c>
      <c r="Y340">
        <v>1.5004999999999999</v>
      </c>
      <c r="Z340" t="s">
        <v>1151</v>
      </c>
      <c r="AA340">
        <v>3.1280999999999999</v>
      </c>
      <c r="AB340" t="s">
        <v>310</v>
      </c>
      <c r="AC340">
        <v>2.0095000000000001</v>
      </c>
      <c r="AD340">
        <v>0</v>
      </c>
      <c r="AE340">
        <v>161.25790000000001</v>
      </c>
      <c r="AF340">
        <v>5</v>
      </c>
      <c r="AG340">
        <v>0</v>
      </c>
      <c r="AH340">
        <v>13</v>
      </c>
      <c r="AI340">
        <v>28</v>
      </c>
      <c r="AJ340" t="s">
        <v>240</v>
      </c>
      <c r="AL340" t="e">
        <f t="shared" ref="AL340:AL362" si="338">IF(AND(#REF!&lt;&gt;#REF!,#REF!&lt;&gt;#REF!),"Bold","")</f>
        <v>#REF!</v>
      </c>
    </row>
    <row r="341" spans="1:38">
      <c r="A341" t="s">
        <v>1152</v>
      </c>
      <c r="B341" s="1">
        <v>0.80208333333333337</v>
      </c>
      <c r="C341" t="s">
        <v>214</v>
      </c>
      <c r="D341" t="s">
        <v>719</v>
      </c>
      <c r="E341" t="s">
        <v>230</v>
      </c>
      <c r="F341">
        <v>3752</v>
      </c>
      <c r="G341" t="s">
        <v>979</v>
      </c>
      <c r="H341" t="s">
        <v>980</v>
      </c>
      <c r="I341" t="s">
        <v>233</v>
      </c>
      <c r="J341" t="s">
        <v>234</v>
      </c>
      <c r="K341" t="s">
        <v>1145</v>
      </c>
      <c r="L341">
        <v>2</v>
      </c>
      <c r="M341">
        <v>37.770699999999998</v>
      </c>
      <c r="N341">
        <v>36.354799999999997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12.972099999999999</v>
      </c>
      <c r="X341" t="s">
        <v>1044</v>
      </c>
      <c r="Y341">
        <v>0.89559999999999995</v>
      </c>
      <c r="Z341" t="s">
        <v>1153</v>
      </c>
      <c r="AA341">
        <v>0.47289999999999999</v>
      </c>
      <c r="AB341" t="s">
        <v>1154</v>
      </c>
      <c r="AC341">
        <v>0.81830000000000003</v>
      </c>
      <c r="AD341">
        <v>0</v>
      </c>
      <c r="AE341">
        <v>122.6117</v>
      </c>
      <c r="AF341">
        <v>50</v>
      </c>
      <c r="AG341">
        <v>0</v>
      </c>
      <c r="AH341">
        <v>13</v>
      </c>
      <c r="AJ341" t="s">
        <v>240</v>
      </c>
      <c r="AL341" t="e">
        <f t="shared" ref="AL341:AL363" si="339">IF(AND(#REF!&lt;&gt;#REF!,#REF!&lt;&gt;#REF!),"Bold","")</f>
        <v>#REF!</v>
      </c>
    </row>
    <row r="342" spans="1:38">
      <c r="A342" t="s">
        <v>1157</v>
      </c>
      <c r="B342" s="1">
        <v>0.80208333333333337</v>
      </c>
      <c r="C342" t="s">
        <v>214</v>
      </c>
      <c r="D342" t="s">
        <v>719</v>
      </c>
      <c r="E342" t="s">
        <v>230</v>
      </c>
      <c r="F342">
        <v>3752</v>
      </c>
      <c r="G342" t="s">
        <v>979</v>
      </c>
      <c r="H342" t="s">
        <v>980</v>
      </c>
      <c r="I342" t="s">
        <v>233</v>
      </c>
      <c r="J342" t="s">
        <v>234</v>
      </c>
      <c r="K342" t="s">
        <v>1145</v>
      </c>
      <c r="L342">
        <v>2</v>
      </c>
      <c r="M342">
        <v>31.852900000000002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14.3171</v>
      </c>
      <c r="X342" t="s">
        <v>1158</v>
      </c>
      <c r="Y342">
        <v>1.1888000000000001</v>
      </c>
      <c r="Z342" t="s">
        <v>262</v>
      </c>
      <c r="AA342">
        <v>1.5857000000000001</v>
      </c>
      <c r="AB342" t="s">
        <v>1159</v>
      </c>
      <c r="AC342">
        <v>8.4443999999999999</v>
      </c>
      <c r="AD342">
        <v>0</v>
      </c>
      <c r="AE342">
        <v>105.8373</v>
      </c>
      <c r="AF342">
        <v>12</v>
      </c>
      <c r="AG342">
        <v>0</v>
      </c>
      <c r="AH342">
        <v>13</v>
      </c>
      <c r="AJ342" t="s">
        <v>240</v>
      </c>
      <c r="AL342" t="e">
        <f t="shared" ref="AL342:AL364" si="340">IF(AND(#REF!&lt;&gt;#REF!,#REF!&lt;&gt;#REF!),"Bold","")</f>
        <v>#REF!</v>
      </c>
    </row>
    <row r="343" spans="1:38">
      <c r="A343" t="s">
        <v>1160</v>
      </c>
      <c r="B343" s="1">
        <v>0.80208333333333337</v>
      </c>
      <c r="C343" t="s">
        <v>214</v>
      </c>
      <c r="D343" t="s">
        <v>719</v>
      </c>
      <c r="E343" t="s">
        <v>230</v>
      </c>
      <c r="F343">
        <v>3752</v>
      </c>
      <c r="G343" t="s">
        <v>979</v>
      </c>
      <c r="H343" t="s">
        <v>980</v>
      </c>
      <c r="I343" t="s">
        <v>233</v>
      </c>
      <c r="J343" t="s">
        <v>234</v>
      </c>
      <c r="K343" t="s">
        <v>1145</v>
      </c>
      <c r="L343">
        <v>2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 t="s">
        <v>1051</v>
      </c>
      <c r="Y343">
        <v>3.1953</v>
      </c>
      <c r="Z343" t="s">
        <v>1161</v>
      </c>
      <c r="AA343">
        <v>3.7324000000000002</v>
      </c>
      <c r="AB343" t="s">
        <v>540</v>
      </c>
      <c r="AC343">
        <v>2.0297999999999998</v>
      </c>
      <c r="AD343">
        <v>0</v>
      </c>
      <c r="AE343">
        <v>8.9574999999999996</v>
      </c>
      <c r="AF343">
        <v>5</v>
      </c>
      <c r="AG343">
        <v>0</v>
      </c>
      <c r="AH343">
        <v>13</v>
      </c>
      <c r="AJ343" t="s">
        <v>240</v>
      </c>
      <c r="AL343" t="e">
        <f t="shared" ref="AL343:AL365" si="341">IF(AND(#REF!&lt;&gt;#REF!,#REF!&lt;&gt;#REF!),"Bold","")</f>
        <v>#REF!</v>
      </c>
    </row>
    <row r="344" spans="1:38">
      <c r="A344" t="s">
        <v>1162</v>
      </c>
      <c r="B344" s="1">
        <v>0.80208333333333337</v>
      </c>
      <c r="C344" t="s">
        <v>214</v>
      </c>
      <c r="D344" t="s">
        <v>719</v>
      </c>
      <c r="E344" t="s">
        <v>230</v>
      </c>
      <c r="F344">
        <v>3752</v>
      </c>
      <c r="G344" t="s">
        <v>979</v>
      </c>
      <c r="H344" t="s">
        <v>980</v>
      </c>
      <c r="I344" t="s">
        <v>233</v>
      </c>
      <c r="J344" t="s">
        <v>234</v>
      </c>
      <c r="K344" t="s">
        <v>1145</v>
      </c>
      <c r="L344">
        <v>2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 t="s">
        <v>987</v>
      </c>
      <c r="Y344">
        <v>2.581</v>
      </c>
      <c r="Z344" t="s">
        <v>1163</v>
      </c>
      <c r="AA344">
        <v>0.87080000000000002</v>
      </c>
      <c r="AB344" t="s">
        <v>270</v>
      </c>
      <c r="AC344">
        <v>2.1995</v>
      </c>
      <c r="AD344">
        <v>0</v>
      </c>
      <c r="AE344">
        <v>5.6513</v>
      </c>
      <c r="AF344">
        <v>10</v>
      </c>
      <c r="AG344">
        <v>0</v>
      </c>
      <c r="AH344">
        <v>13</v>
      </c>
      <c r="AJ344" t="s">
        <v>240</v>
      </c>
      <c r="AL344" t="e">
        <f t="shared" ref="AL344:AL366" si="342">IF(AND(#REF!&lt;&gt;#REF!,#REF!&lt;&gt;#REF!),"Bold","")</f>
        <v>#REF!</v>
      </c>
    </row>
    <row r="345" spans="1:38">
      <c r="B345" s="1"/>
      <c r="I345"/>
    </row>
    <row r="346" spans="1:38">
      <c r="B346" s="1"/>
      <c r="I346"/>
    </row>
    <row r="347" spans="1:38">
      <c r="B347" s="1"/>
      <c r="I347"/>
    </row>
    <row r="348" spans="1:38">
      <c r="B348" s="1"/>
      <c r="I348"/>
    </row>
    <row r="349" spans="1:38">
      <c r="B349" s="1"/>
      <c r="I349"/>
    </row>
    <row r="350" spans="1:38">
      <c r="B350" s="1"/>
      <c r="I350"/>
    </row>
    <row r="351" spans="1:38">
      <c r="B351" s="1"/>
      <c r="I351"/>
    </row>
    <row r="352" spans="1:38">
      <c r="B352" s="1"/>
      <c r="I352"/>
    </row>
    <row r="353" spans="2:9">
      <c r="B353" s="1"/>
      <c r="I353"/>
    </row>
    <row r="354" spans="2:9">
      <c r="B354" s="1"/>
      <c r="I354"/>
    </row>
    <row r="355" spans="2:9">
      <c r="B355" s="1"/>
      <c r="I355"/>
    </row>
    <row r="356" spans="2:9">
      <c r="B356" s="1"/>
      <c r="I356"/>
    </row>
    <row r="357" spans="2:9">
      <c r="B357" s="1"/>
      <c r="I357"/>
    </row>
    <row r="358" spans="2:9">
      <c r="B358" s="1"/>
      <c r="I358"/>
    </row>
    <row r="359" spans="2:9">
      <c r="B359" s="1"/>
      <c r="I359"/>
    </row>
    <row r="360" spans="2:9">
      <c r="B360" s="1"/>
      <c r="I360"/>
    </row>
    <row r="361" spans="2:9">
      <c r="B361" s="1"/>
      <c r="I361"/>
    </row>
    <row r="362" spans="2:9">
      <c r="B362" s="1"/>
      <c r="I362"/>
    </row>
    <row r="363" spans="2:9">
      <c r="B363" s="1"/>
      <c r="I363"/>
    </row>
    <row r="364" spans="2:9">
      <c r="B364" s="1"/>
      <c r="I364"/>
    </row>
    <row r="365" spans="2:9">
      <c r="B365" s="1"/>
      <c r="I365"/>
    </row>
    <row r="366" spans="2:9">
      <c r="B366" s="1"/>
      <c r="I366"/>
    </row>
    <row r="367" spans="2:9">
      <c r="B367" s="1"/>
      <c r="I367"/>
    </row>
    <row r="368" spans="2:9">
      <c r="B368" s="1"/>
      <c r="I368"/>
    </row>
    <row r="369" spans="2:9">
      <c r="B369" s="1"/>
      <c r="I369"/>
    </row>
    <row r="370" spans="2:9">
      <c r="B370" s="1"/>
      <c r="I370"/>
    </row>
    <row r="371" spans="2:9">
      <c r="B371" s="1"/>
      <c r="I371"/>
    </row>
    <row r="372" spans="2:9">
      <c r="B372" s="1"/>
      <c r="I372"/>
    </row>
    <row r="373" spans="2:9">
      <c r="B373" s="1"/>
      <c r="I373"/>
    </row>
    <row r="374" spans="2:9">
      <c r="B374" s="1"/>
      <c r="I374"/>
    </row>
    <row r="375" spans="2:9">
      <c r="B375" s="1"/>
      <c r="I375"/>
    </row>
    <row r="376" spans="2:9">
      <c r="B376" s="1"/>
      <c r="I376"/>
    </row>
    <row r="377" spans="2:9">
      <c r="B377" s="1"/>
      <c r="I377"/>
    </row>
    <row r="378" spans="2:9">
      <c r="B378" s="1"/>
      <c r="I378"/>
    </row>
    <row r="379" spans="2:9">
      <c r="B379" s="1"/>
      <c r="I379"/>
    </row>
    <row r="380" spans="2:9">
      <c r="B380" s="1"/>
      <c r="I380"/>
    </row>
    <row r="381" spans="2:9">
      <c r="B381" s="1"/>
      <c r="I381"/>
    </row>
    <row r="382" spans="2:9">
      <c r="B382" s="1"/>
      <c r="I382"/>
    </row>
    <row r="383" spans="2:9">
      <c r="B383" s="1"/>
      <c r="I383"/>
    </row>
    <row r="384" spans="2:9">
      <c r="B384" s="1"/>
      <c r="I384"/>
    </row>
    <row r="385" spans="2:9">
      <c r="B385" s="1"/>
      <c r="I385"/>
    </row>
    <row r="386" spans="2:9">
      <c r="B386" s="1"/>
      <c r="I386"/>
    </row>
    <row r="387" spans="2:9">
      <c r="B387" s="1"/>
      <c r="I387"/>
    </row>
    <row r="388" spans="2:9">
      <c r="B388" s="1"/>
      <c r="I388"/>
    </row>
    <row r="389" spans="2:9">
      <c r="B389" s="1"/>
      <c r="I389"/>
    </row>
    <row r="390" spans="2:9">
      <c r="B390" s="1"/>
      <c r="I390"/>
    </row>
    <row r="391" spans="2:9">
      <c r="B391" s="1"/>
      <c r="I391"/>
    </row>
    <row r="392" spans="2:9">
      <c r="B392" s="1"/>
      <c r="I392"/>
    </row>
    <row r="393" spans="2:9">
      <c r="I393"/>
    </row>
    <row r="394" spans="2:9">
      <c r="B394" s="1"/>
      <c r="I394"/>
    </row>
    <row r="395" spans="2:9">
      <c r="B395" s="1"/>
      <c r="I395"/>
    </row>
    <row r="396" spans="2:9">
      <c r="B396" s="1"/>
      <c r="I396"/>
    </row>
    <row r="397" spans="2:9">
      <c r="B397" s="1"/>
      <c r="I397"/>
    </row>
    <row r="398" spans="2:9">
      <c r="B398" s="1"/>
      <c r="I398"/>
    </row>
    <row r="399" spans="2:9">
      <c r="B399" s="1"/>
      <c r="I399"/>
    </row>
    <row r="400" spans="2:9">
      <c r="B400" s="1"/>
      <c r="I400"/>
    </row>
    <row r="401" spans="2:28">
      <c r="B401" s="1"/>
      <c r="I401"/>
      <c r="AB401" s="5"/>
    </row>
    <row r="402" spans="2:28">
      <c r="B402" s="1"/>
      <c r="I402"/>
    </row>
    <row r="403" spans="2:28">
      <c r="B403" s="1"/>
      <c r="I403"/>
    </row>
    <row r="404" spans="2:28">
      <c r="B404" s="1"/>
      <c r="I404"/>
    </row>
    <row r="405" spans="2:28">
      <c r="B405" s="1"/>
      <c r="I405"/>
    </row>
    <row r="406" spans="2:28">
      <c r="B406" s="1"/>
      <c r="I406"/>
    </row>
    <row r="407" spans="2:28">
      <c r="B407" s="1"/>
      <c r="I407"/>
    </row>
    <row r="408" spans="2:28">
      <c r="B408" s="1"/>
      <c r="I408"/>
    </row>
    <row r="409" spans="2:28">
      <c r="B409" s="1"/>
      <c r="I409"/>
    </row>
    <row r="410" spans="2:28">
      <c r="B410" s="1"/>
      <c r="I410"/>
    </row>
    <row r="411" spans="2:28">
      <c r="B411" s="1"/>
      <c r="I411"/>
    </row>
    <row r="412" spans="2:28">
      <c r="B412" s="1"/>
      <c r="I412"/>
    </row>
    <row r="413" spans="2:28">
      <c r="B413" s="1"/>
      <c r="I413"/>
    </row>
    <row r="414" spans="2:28">
      <c r="B414" s="1"/>
      <c r="I414"/>
    </row>
    <row r="415" spans="2:28">
      <c r="B415" s="1"/>
      <c r="I415"/>
    </row>
    <row r="416" spans="2:28">
      <c r="B416" s="1"/>
      <c r="I416"/>
    </row>
    <row r="417" spans="2:9">
      <c r="B417" s="1"/>
      <c r="I417"/>
    </row>
    <row r="418" spans="2:9">
      <c r="B418" s="1"/>
      <c r="I418"/>
    </row>
    <row r="419" spans="2:9">
      <c r="B419" s="1"/>
      <c r="I419"/>
    </row>
    <row r="420" spans="2:9">
      <c r="B420" s="1"/>
      <c r="I420"/>
    </row>
    <row r="421" spans="2:9">
      <c r="B421" s="1"/>
      <c r="I421"/>
    </row>
    <row r="422" spans="2:9">
      <c r="B422" s="1"/>
      <c r="I422"/>
    </row>
    <row r="423" spans="2:9">
      <c r="B423" s="1"/>
      <c r="I423"/>
    </row>
    <row r="424" spans="2:9">
      <c r="B424" s="1"/>
      <c r="I424"/>
    </row>
    <row r="425" spans="2:9">
      <c r="B425" s="1"/>
      <c r="I425"/>
    </row>
    <row r="426" spans="2:9">
      <c r="B426" s="1"/>
      <c r="I426"/>
    </row>
    <row r="427" spans="2:9">
      <c r="B427" s="1"/>
      <c r="I427"/>
    </row>
    <row r="428" spans="2:9">
      <c r="B428" s="1"/>
      <c r="I428"/>
    </row>
    <row r="429" spans="2:9">
      <c r="B429" s="1"/>
      <c r="I429"/>
    </row>
    <row r="430" spans="2:9">
      <c r="B430" s="1"/>
      <c r="I430"/>
    </row>
    <row r="431" spans="2:9">
      <c r="B431" s="1"/>
      <c r="I431"/>
    </row>
    <row r="432" spans="2:9">
      <c r="B432" s="1"/>
      <c r="I432"/>
    </row>
    <row r="433" spans="2:28">
      <c r="B433" s="1"/>
      <c r="I433"/>
    </row>
    <row r="434" spans="2:28">
      <c r="B434" s="1"/>
      <c r="I434"/>
    </row>
    <row r="435" spans="2:28">
      <c r="B435" s="1"/>
      <c r="I435"/>
    </row>
    <row r="436" spans="2:28">
      <c r="B436" s="1"/>
      <c r="I436"/>
    </row>
    <row r="437" spans="2:28">
      <c r="B437" s="1"/>
      <c r="I437"/>
    </row>
    <row r="438" spans="2:28">
      <c r="B438" s="1"/>
      <c r="I438"/>
    </row>
    <row r="439" spans="2:28">
      <c r="B439" s="1"/>
      <c r="I439"/>
    </row>
    <row r="440" spans="2:28">
      <c r="B440" s="1"/>
      <c r="I440"/>
    </row>
    <row r="441" spans="2:28">
      <c r="B441" s="1"/>
      <c r="I441"/>
    </row>
    <row r="442" spans="2:28">
      <c r="B442" s="1"/>
      <c r="I442"/>
    </row>
    <row r="443" spans="2:28">
      <c r="B443" s="1"/>
      <c r="I443"/>
    </row>
    <row r="444" spans="2:28">
      <c r="B444" s="1"/>
      <c r="I444"/>
    </row>
    <row r="445" spans="2:28">
      <c r="B445" s="1"/>
      <c r="I445"/>
    </row>
    <row r="446" spans="2:28">
      <c r="B446" s="1"/>
      <c r="I446"/>
    </row>
    <row r="447" spans="2:28">
      <c r="B447" s="1"/>
      <c r="I447"/>
    </row>
    <row r="448" spans="2:28">
      <c r="B448" s="1"/>
      <c r="I448"/>
      <c r="AB448" s="5"/>
    </row>
    <row r="449" spans="2:9">
      <c r="B449" s="1"/>
      <c r="I449"/>
    </row>
    <row r="450" spans="2:9">
      <c r="B450" s="1"/>
      <c r="I450"/>
    </row>
    <row r="451" spans="2:9">
      <c r="B451" s="1"/>
      <c r="I451"/>
    </row>
    <row r="452" spans="2:9">
      <c r="B452" s="1"/>
      <c r="I452"/>
    </row>
    <row r="453" spans="2:9">
      <c r="I453"/>
    </row>
  </sheetData>
  <autoFilter ref="A1:AK1"/>
  <sortState ref="A2:AG453">
    <sortCondition descending="1" ref="AD2"/>
  </sortState>
  <conditionalFormatting sqref="L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34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4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4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4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4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4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4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4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4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2:W3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4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34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4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4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4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2:AG3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6.28515625" bestFit="1" customWidth="1"/>
    <col min="2" max="4" width="20.140625" bestFit="1" customWidth="1"/>
    <col min="5" max="5" width="12" bestFit="1" customWidth="1"/>
    <col min="6" max="6" width="20.140625" bestFit="1" customWidth="1"/>
    <col min="7" max="7" width="97" bestFit="1" customWidth="1"/>
    <col min="8" max="8" width="20.140625" bestFit="1" customWidth="1"/>
    <col min="9" max="9" width="10.140625" bestFit="1" customWidth="1"/>
    <col min="10" max="10" width="16.28515625" bestFit="1" customWidth="1"/>
    <col min="11" max="11" width="48" bestFit="1" customWidth="1"/>
    <col min="12" max="19" width="26.28515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85546875" bestFit="1" customWidth="1"/>
    <col min="25" max="25" width="14.42578125" bestFit="1" customWidth="1"/>
    <col min="26" max="26" width="17.7109375" bestFit="1" customWidth="1"/>
    <col min="27" max="27" width="15" bestFit="1" customWidth="1"/>
    <col min="28" max="28" width="19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7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901</v>
      </c>
      <c r="B2" s="1">
        <v>0.67361111111111116</v>
      </c>
      <c r="C2" t="s">
        <v>156</v>
      </c>
      <c r="D2" t="s">
        <v>719</v>
      </c>
      <c r="E2" t="s">
        <v>277</v>
      </c>
      <c r="F2">
        <v>3493</v>
      </c>
      <c r="G2" t="s">
        <v>231</v>
      </c>
      <c r="H2" t="s">
        <v>232</v>
      </c>
      <c r="I2" t="s">
        <v>5</v>
      </c>
      <c r="J2" t="s">
        <v>278</v>
      </c>
      <c r="K2" t="s">
        <v>900</v>
      </c>
      <c r="L2">
        <v>9</v>
      </c>
      <c r="M2">
        <v>61.185000000000002</v>
      </c>
      <c r="N2">
        <v>34.683999999999997</v>
      </c>
      <c r="O2">
        <v>13.820499999999999</v>
      </c>
      <c r="P2">
        <v>9.8346999999999998</v>
      </c>
      <c r="Q2">
        <v>5.9032</v>
      </c>
      <c r="R2">
        <v>4.7675999999999998</v>
      </c>
      <c r="S2">
        <v>3.3027000000000002</v>
      </c>
      <c r="T2">
        <v>1.8644000000000001</v>
      </c>
      <c r="U2">
        <v>0.97460000000000002</v>
      </c>
      <c r="V2">
        <v>1.9431</v>
      </c>
      <c r="W2">
        <v>17.835000000000001</v>
      </c>
      <c r="X2" t="s">
        <v>242</v>
      </c>
      <c r="Y2">
        <v>0.76160000000000005</v>
      </c>
      <c r="Z2" t="s">
        <v>902</v>
      </c>
      <c r="AA2">
        <v>0.52549999999999997</v>
      </c>
      <c r="AB2" t="s">
        <v>903</v>
      </c>
      <c r="AC2">
        <v>4.7283999999999997</v>
      </c>
      <c r="AD2">
        <v>13.8337</v>
      </c>
      <c r="AE2" s="23">
        <v>175.9639</v>
      </c>
      <c r="AF2">
        <v>2.75</v>
      </c>
      <c r="AG2">
        <v>53</v>
      </c>
    </row>
    <row r="3" spans="1:33">
      <c r="A3" t="s">
        <v>904</v>
      </c>
      <c r="B3" s="1">
        <v>0.67361111111111116</v>
      </c>
      <c r="C3" t="s">
        <v>156</v>
      </c>
      <c r="D3" t="s">
        <v>719</v>
      </c>
      <c r="E3" t="s">
        <v>277</v>
      </c>
      <c r="F3">
        <v>3493</v>
      </c>
      <c r="G3" t="s">
        <v>231</v>
      </c>
      <c r="H3" t="s">
        <v>232</v>
      </c>
      <c r="I3" t="s">
        <v>5</v>
      </c>
      <c r="J3" t="s">
        <v>278</v>
      </c>
      <c r="K3" t="s">
        <v>900</v>
      </c>
      <c r="L3">
        <v>3</v>
      </c>
      <c r="M3">
        <v>42.110999999999997</v>
      </c>
      <c r="N3">
        <v>45.9328</v>
      </c>
      <c r="O3">
        <v>22.977900000000002</v>
      </c>
      <c r="P3">
        <v>8.4182000000000006</v>
      </c>
      <c r="Q3">
        <v>6.6571999999999996</v>
      </c>
      <c r="R3">
        <v>3.7090999999999998</v>
      </c>
      <c r="S3">
        <v>1.5966</v>
      </c>
      <c r="T3">
        <v>1.9515</v>
      </c>
      <c r="U3">
        <v>0.8367</v>
      </c>
      <c r="V3">
        <v>1.1532</v>
      </c>
      <c r="W3">
        <v>17.390699999999999</v>
      </c>
      <c r="X3" t="s">
        <v>550</v>
      </c>
      <c r="Y3">
        <v>2.0310000000000001</v>
      </c>
      <c r="Z3" t="s">
        <v>243</v>
      </c>
      <c r="AA3">
        <v>1.4903999999999999</v>
      </c>
      <c r="AB3" t="s">
        <v>723</v>
      </c>
      <c r="AC3">
        <v>2.0152999999999999</v>
      </c>
      <c r="AD3">
        <v>13.764200000000001</v>
      </c>
      <c r="AE3">
        <v>172.0359</v>
      </c>
      <c r="AF3">
        <v>5</v>
      </c>
      <c r="AG3">
        <v>53</v>
      </c>
    </row>
    <row r="4" spans="1:33">
      <c r="A4" t="s">
        <v>905</v>
      </c>
      <c r="B4" s="1">
        <v>0.67361111111111116</v>
      </c>
      <c r="C4" t="s">
        <v>156</v>
      </c>
      <c r="D4" t="s">
        <v>719</v>
      </c>
      <c r="E4" t="s">
        <v>277</v>
      </c>
      <c r="F4">
        <v>3493</v>
      </c>
      <c r="G4" t="s">
        <v>231</v>
      </c>
      <c r="H4" t="s">
        <v>232</v>
      </c>
      <c r="I4" t="s">
        <v>5</v>
      </c>
      <c r="J4" t="s">
        <v>278</v>
      </c>
      <c r="K4" t="s">
        <v>900</v>
      </c>
      <c r="L4">
        <v>3</v>
      </c>
      <c r="M4">
        <v>53.72</v>
      </c>
      <c r="N4">
        <v>28.1447</v>
      </c>
      <c r="O4">
        <v>17.6816</v>
      </c>
      <c r="P4">
        <v>10.618499999999999</v>
      </c>
      <c r="Q4">
        <v>6.2390999999999996</v>
      </c>
      <c r="R4">
        <v>3.4073000000000002</v>
      </c>
      <c r="S4">
        <v>2.9929000000000001</v>
      </c>
      <c r="T4">
        <v>1.8601000000000001</v>
      </c>
      <c r="U4">
        <v>1.5676000000000001</v>
      </c>
      <c r="V4">
        <v>1.0185</v>
      </c>
      <c r="W4">
        <v>16.5443</v>
      </c>
      <c r="X4" t="s">
        <v>906</v>
      </c>
      <c r="Y4">
        <v>1.9677</v>
      </c>
      <c r="Z4" t="s">
        <v>907</v>
      </c>
      <c r="AA4">
        <v>1.7119</v>
      </c>
      <c r="AB4" t="s">
        <v>908</v>
      </c>
      <c r="AC4">
        <v>1.7453000000000001</v>
      </c>
      <c r="AD4">
        <v>16.657699999999998</v>
      </c>
      <c r="AE4">
        <v>165.87710000000001</v>
      </c>
      <c r="AF4">
        <v>6</v>
      </c>
      <c r="AG4">
        <v>50</v>
      </c>
    </row>
    <row r="5" spans="1:33">
      <c r="A5" t="s">
        <v>909</v>
      </c>
      <c r="B5" s="1">
        <v>0.67361111111111116</v>
      </c>
      <c r="C5" t="s">
        <v>156</v>
      </c>
      <c r="D5" t="s">
        <v>719</v>
      </c>
      <c r="E5" t="s">
        <v>277</v>
      </c>
      <c r="F5">
        <v>3493</v>
      </c>
      <c r="G5" t="s">
        <v>231</v>
      </c>
      <c r="H5" t="s">
        <v>232</v>
      </c>
      <c r="I5" t="s">
        <v>5</v>
      </c>
      <c r="J5" t="s">
        <v>278</v>
      </c>
      <c r="K5" t="s">
        <v>900</v>
      </c>
      <c r="L5">
        <v>6</v>
      </c>
      <c r="M5">
        <v>38.568199999999997</v>
      </c>
      <c r="N5">
        <v>53.277799999999999</v>
      </c>
      <c r="O5">
        <v>10.378</v>
      </c>
      <c r="P5">
        <v>6.1001000000000003</v>
      </c>
      <c r="Q5">
        <v>4.7994000000000003</v>
      </c>
      <c r="R5">
        <v>3.0293999999999999</v>
      </c>
      <c r="S5">
        <v>3.4681999999999999</v>
      </c>
      <c r="T5">
        <v>2.5905999999999998</v>
      </c>
      <c r="U5">
        <v>0.5373</v>
      </c>
      <c r="V5">
        <v>1.2627999999999999</v>
      </c>
      <c r="W5">
        <v>17.560700000000001</v>
      </c>
      <c r="X5" t="s">
        <v>328</v>
      </c>
      <c r="Y5">
        <v>1.8234999999999999</v>
      </c>
      <c r="Z5" t="s">
        <v>910</v>
      </c>
      <c r="AA5">
        <v>1.5862000000000001</v>
      </c>
      <c r="AB5" t="s">
        <v>318</v>
      </c>
      <c r="AC5">
        <v>1.7430000000000001</v>
      </c>
      <c r="AD5">
        <v>14.094900000000001</v>
      </c>
      <c r="AE5">
        <v>160.8201</v>
      </c>
      <c r="AF5">
        <v>7</v>
      </c>
      <c r="AG5">
        <v>55</v>
      </c>
    </row>
    <row r="6" spans="1:33">
      <c r="A6" t="s">
        <v>911</v>
      </c>
      <c r="B6" s="1">
        <v>0.67361111111111116</v>
      </c>
      <c r="C6" t="s">
        <v>156</v>
      </c>
      <c r="D6" t="s">
        <v>719</v>
      </c>
      <c r="E6" t="s">
        <v>277</v>
      </c>
      <c r="F6">
        <v>3493</v>
      </c>
      <c r="G6" t="s">
        <v>231</v>
      </c>
      <c r="H6" t="s">
        <v>232</v>
      </c>
      <c r="I6" t="s">
        <v>5</v>
      </c>
      <c r="J6" t="s">
        <v>278</v>
      </c>
      <c r="K6" t="s">
        <v>900</v>
      </c>
      <c r="L6">
        <v>3</v>
      </c>
      <c r="M6">
        <v>51.29</v>
      </c>
      <c r="N6">
        <v>39.089199999999998</v>
      </c>
      <c r="O6">
        <v>23.427600000000002</v>
      </c>
      <c r="P6">
        <v>6.8262999999999998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14.835000000000001</v>
      </c>
      <c r="X6" t="s">
        <v>451</v>
      </c>
      <c r="Y6">
        <v>1.7504</v>
      </c>
      <c r="Z6" t="s">
        <v>912</v>
      </c>
      <c r="AA6">
        <v>0.2964</v>
      </c>
      <c r="AB6" t="s">
        <v>913</v>
      </c>
      <c r="AC6">
        <v>1.8573999999999999</v>
      </c>
      <c r="AD6">
        <v>0.6</v>
      </c>
      <c r="AE6">
        <v>155.5959</v>
      </c>
      <c r="AF6">
        <v>12</v>
      </c>
      <c r="AG6">
        <v>52</v>
      </c>
    </row>
    <row r="7" spans="1:33">
      <c r="A7" t="s">
        <v>914</v>
      </c>
      <c r="B7" s="1">
        <v>0.67361111111111116</v>
      </c>
      <c r="C7" t="s">
        <v>156</v>
      </c>
      <c r="D7" t="s">
        <v>719</v>
      </c>
      <c r="E7" t="s">
        <v>277</v>
      </c>
      <c r="F7">
        <v>3493</v>
      </c>
      <c r="G7" t="s">
        <v>231</v>
      </c>
      <c r="H7" t="s">
        <v>232</v>
      </c>
      <c r="I7" t="s">
        <v>5</v>
      </c>
      <c r="J7" t="s">
        <v>278</v>
      </c>
      <c r="K7" t="s">
        <v>900</v>
      </c>
      <c r="L7">
        <v>3</v>
      </c>
      <c r="M7">
        <v>51.814999999999998</v>
      </c>
      <c r="N7">
        <v>35.618200000000002</v>
      </c>
      <c r="O7">
        <v>12.390700000000001</v>
      </c>
      <c r="P7">
        <v>9.2012999999999998</v>
      </c>
      <c r="Q7">
        <v>4.7930000000000001</v>
      </c>
      <c r="R7">
        <v>2.8835000000000002</v>
      </c>
      <c r="S7">
        <v>1.7511000000000001</v>
      </c>
      <c r="T7">
        <v>1.2031000000000001</v>
      </c>
      <c r="U7">
        <v>0.89890000000000003</v>
      </c>
      <c r="V7">
        <v>0.80720000000000003</v>
      </c>
      <c r="W7">
        <v>16.5593</v>
      </c>
      <c r="X7" t="s">
        <v>298</v>
      </c>
      <c r="Y7">
        <v>1.5708</v>
      </c>
      <c r="Z7" t="s">
        <v>299</v>
      </c>
      <c r="AA7">
        <v>1.1859</v>
      </c>
      <c r="AB7" t="s">
        <v>915</v>
      </c>
      <c r="AC7">
        <v>1.028</v>
      </c>
      <c r="AD7">
        <v>2.6078999999999999</v>
      </c>
      <c r="AE7">
        <v>144.31399999999999</v>
      </c>
      <c r="AF7">
        <v>8</v>
      </c>
      <c r="AG7">
        <v>51</v>
      </c>
    </row>
    <row r="8" spans="1:33">
      <c r="A8" t="s">
        <v>916</v>
      </c>
      <c r="B8" s="1">
        <v>0.67361111111111116</v>
      </c>
      <c r="C8" t="s">
        <v>156</v>
      </c>
      <c r="D8" t="s">
        <v>719</v>
      </c>
      <c r="E8" t="s">
        <v>277</v>
      </c>
      <c r="F8">
        <v>3493</v>
      </c>
      <c r="G8" t="s">
        <v>231</v>
      </c>
      <c r="H8" t="s">
        <v>232</v>
      </c>
      <c r="I8" t="s">
        <v>5</v>
      </c>
      <c r="J8" t="s">
        <v>278</v>
      </c>
      <c r="K8" t="s">
        <v>900</v>
      </c>
      <c r="L8">
        <v>8</v>
      </c>
      <c r="M8">
        <v>34.9377</v>
      </c>
      <c r="N8">
        <v>34.113599999999998</v>
      </c>
      <c r="O8">
        <v>13.9598</v>
      </c>
      <c r="P8">
        <v>5.6096000000000004</v>
      </c>
      <c r="Q8">
        <v>4.1116999999999999</v>
      </c>
      <c r="R8">
        <v>5.0880000000000001</v>
      </c>
      <c r="S8">
        <v>2.4043999999999999</v>
      </c>
      <c r="T8">
        <v>1.5975999999999999</v>
      </c>
      <c r="U8">
        <v>1.0828</v>
      </c>
      <c r="V8">
        <v>1.3942000000000001</v>
      </c>
      <c r="W8">
        <v>14.258599999999999</v>
      </c>
      <c r="X8" t="s">
        <v>466</v>
      </c>
      <c r="Y8">
        <v>1.6124000000000001</v>
      </c>
      <c r="Z8" t="s">
        <v>467</v>
      </c>
      <c r="AA8">
        <v>2.4300999999999999</v>
      </c>
      <c r="AB8" t="s">
        <v>917</v>
      </c>
      <c r="AC8">
        <v>0.64990000000000003</v>
      </c>
      <c r="AD8">
        <v>16.892600000000002</v>
      </c>
      <c r="AE8">
        <v>140.143</v>
      </c>
      <c r="AF8">
        <v>25</v>
      </c>
      <c r="AG8">
        <v>54</v>
      </c>
    </row>
    <row r="9" spans="1:33">
      <c r="A9" t="s">
        <v>918</v>
      </c>
      <c r="B9" s="1">
        <v>0.67361111111111116</v>
      </c>
      <c r="C9" t="s">
        <v>156</v>
      </c>
      <c r="D9" t="s">
        <v>719</v>
      </c>
      <c r="E9" t="s">
        <v>277</v>
      </c>
      <c r="F9">
        <v>3493</v>
      </c>
      <c r="G9" t="s">
        <v>231</v>
      </c>
      <c r="H9" t="s">
        <v>232</v>
      </c>
      <c r="I9" t="s">
        <v>5</v>
      </c>
      <c r="J9" t="s">
        <v>278</v>
      </c>
      <c r="K9" t="s">
        <v>900</v>
      </c>
      <c r="L9">
        <v>6</v>
      </c>
      <c r="M9">
        <v>27.725999999999999</v>
      </c>
      <c r="N9">
        <v>42.304299999999998</v>
      </c>
      <c r="O9">
        <v>16.75</v>
      </c>
      <c r="P9">
        <v>5.1726999999999999</v>
      </c>
      <c r="Q9">
        <v>3.1556000000000002</v>
      </c>
      <c r="R9">
        <v>4.0179</v>
      </c>
      <c r="S9">
        <v>2.8113000000000001</v>
      </c>
      <c r="T9">
        <v>1.3359000000000001</v>
      </c>
      <c r="U9">
        <v>1.1254999999999999</v>
      </c>
      <c r="V9">
        <v>1.0936999999999999</v>
      </c>
      <c r="W9">
        <v>12.6036</v>
      </c>
      <c r="X9" t="s">
        <v>316</v>
      </c>
      <c r="Y9">
        <v>0.95679999999999998</v>
      </c>
      <c r="Z9" t="s">
        <v>919</v>
      </c>
      <c r="AA9">
        <v>3.7499999999999999E-2</v>
      </c>
      <c r="AB9" t="s">
        <v>920</v>
      </c>
      <c r="AC9">
        <v>1.1076999999999999</v>
      </c>
      <c r="AD9">
        <v>10.2377</v>
      </c>
      <c r="AE9">
        <v>130.43600000000001</v>
      </c>
      <c r="AF9">
        <v>16</v>
      </c>
      <c r="AG9">
        <v>46</v>
      </c>
    </row>
    <row r="10" spans="1:33">
      <c r="A10" t="s">
        <v>921</v>
      </c>
      <c r="B10" s="1">
        <v>0.67361111111111116</v>
      </c>
      <c r="C10" t="s">
        <v>156</v>
      </c>
      <c r="D10" t="s">
        <v>719</v>
      </c>
      <c r="E10" t="s">
        <v>277</v>
      </c>
      <c r="F10">
        <v>3493</v>
      </c>
      <c r="G10" t="s">
        <v>231</v>
      </c>
      <c r="H10" t="s">
        <v>232</v>
      </c>
      <c r="I10" t="s">
        <v>5</v>
      </c>
      <c r="J10" t="s">
        <v>278</v>
      </c>
      <c r="K10" t="s">
        <v>900</v>
      </c>
      <c r="L10">
        <v>3</v>
      </c>
      <c r="M10">
        <v>34.075000000000003</v>
      </c>
      <c r="N10">
        <v>37.084200000000003</v>
      </c>
      <c r="O10">
        <v>14.0632</v>
      </c>
      <c r="P10">
        <v>5.8242000000000003</v>
      </c>
      <c r="Q10">
        <v>1.9537</v>
      </c>
      <c r="R10">
        <v>2.5308000000000002</v>
      </c>
      <c r="S10">
        <v>1.9698</v>
      </c>
      <c r="T10">
        <v>1.1474</v>
      </c>
      <c r="U10">
        <v>0</v>
      </c>
      <c r="V10">
        <v>0</v>
      </c>
      <c r="W10">
        <v>16.035</v>
      </c>
      <c r="X10" t="s">
        <v>922</v>
      </c>
      <c r="Y10">
        <v>0.11799999999999999</v>
      </c>
      <c r="Z10" t="s">
        <v>923</v>
      </c>
      <c r="AA10">
        <v>2.2700000000000001E-2</v>
      </c>
      <c r="AB10" t="s">
        <v>559</v>
      </c>
      <c r="AC10">
        <v>1.5065</v>
      </c>
      <c r="AD10">
        <v>2.4</v>
      </c>
      <c r="AE10">
        <v>120.5334</v>
      </c>
      <c r="AF10">
        <v>10</v>
      </c>
      <c r="AG10">
        <v>51</v>
      </c>
    </row>
    <row r="11" spans="1:33">
      <c r="A11" t="s">
        <v>924</v>
      </c>
      <c r="B11" s="1">
        <v>0.67361111111111116</v>
      </c>
      <c r="C11" t="s">
        <v>156</v>
      </c>
      <c r="D11" t="s">
        <v>719</v>
      </c>
      <c r="E11" t="s">
        <v>277</v>
      </c>
      <c r="F11">
        <v>3493</v>
      </c>
      <c r="G11" t="s">
        <v>231</v>
      </c>
      <c r="H11" t="s">
        <v>232</v>
      </c>
      <c r="I11" t="s">
        <v>5</v>
      </c>
      <c r="J11" t="s">
        <v>278</v>
      </c>
      <c r="K11" t="s">
        <v>900</v>
      </c>
      <c r="L11">
        <v>3</v>
      </c>
      <c r="M11">
        <v>30.1874</v>
      </c>
      <c r="N11">
        <v>25.397600000000001</v>
      </c>
      <c r="O11">
        <v>13.0984</v>
      </c>
      <c r="P11">
        <v>4.4236000000000004</v>
      </c>
      <c r="Q11">
        <v>4.3780000000000001</v>
      </c>
      <c r="R11">
        <v>2.5626000000000002</v>
      </c>
      <c r="S11">
        <v>2.5815000000000001</v>
      </c>
      <c r="T11">
        <v>1.7966</v>
      </c>
      <c r="U11">
        <v>1.0307999999999999</v>
      </c>
      <c r="V11">
        <v>1.3077000000000001</v>
      </c>
      <c r="W11">
        <v>17.0486</v>
      </c>
      <c r="X11" t="s">
        <v>261</v>
      </c>
      <c r="Y11">
        <v>0.61829999999999996</v>
      </c>
      <c r="Z11" t="s">
        <v>809</v>
      </c>
      <c r="AA11">
        <v>7.8899999999999998E-2</v>
      </c>
      <c r="AB11" t="s">
        <v>925</v>
      </c>
      <c r="AC11">
        <v>2.1747000000000001</v>
      </c>
      <c r="AD11">
        <v>5.1883999999999997</v>
      </c>
      <c r="AE11">
        <v>111.873</v>
      </c>
      <c r="AF11">
        <v>8</v>
      </c>
      <c r="AG11">
        <v>55</v>
      </c>
    </row>
    <row r="12" spans="1:33">
      <c r="A12" t="s">
        <v>926</v>
      </c>
      <c r="B12" s="1">
        <v>0.67361111111111116</v>
      </c>
      <c r="C12" t="s">
        <v>156</v>
      </c>
      <c r="D12" t="s">
        <v>719</v>
      </c>
      <c r="E12" t="s">
        <v>277</v>
      </c>
      <c r="F12">
        <v>3493</v>
      </c>
      <c r="G12" t="s">
        <v>231</v>
      </c>
      <c r="H12" t="s">
        <v>232</v>
      </c>
      <c r="I12" t="s">
        <v>5</v>
      </c>
      <c r="J12" t="s">
        <v>278</v>
      </c>
      <c r="K12" t="s">
        <v>900</v>
      </c>
      <c r="L12">
        <v>3</v>
      </c>
      <c r="M12">
        <v>31.816400000000002</v>
      </c>
      <c r="N12">
        <v>24.527799999999999</v>
      </c>
      <c r="O12">
        <v>12.5228</v>
      </c>
      <c r="P12">
        <v>2.7650000000000001</v>
      </c>
      <c r="Q12">
        <v>3.5007999999999999</v>
      </c>
      <c r="R12">
        <v>2.7206000000000001</v>
      </c>
      <c r="S12">
        <v>1.7130000000000001</v>
      </c>
      <c r="T12">
        <v>0</v>
      </c>
      <c r="U12">
        <v>0</v>
      </c>
      <c r="V12">
        <v>0</v>
      </c>
      <c r="W12">
        <v>11.1957</v>
      </c>
      <c r="X12" t="s">
        <v>324</v>
      </c>
      <c r="Y12">
        <v>0.34910000000000002</v>
      </c>
      <c r="Z12" t="s">
        <v>325</v>
      </c>
      <c r="AA12">
        <v>0.10349999999999999</v>
      </c>
      <c r="AB12" t="s">
        <v>927</v>
      </c>
      <c r="AC12">
        <v>0.6139</v>
      </c>
      <c r="AD12">
        <v>2.4</v>
      </c>
      <c r="AE12">
        <v>96.925799999999995</v>
      </c>
      <c r="AF12">
        <v>50</v>
      </c>
      <c r="AG12">
        <v>46</v>
      </c>
    </row>
    <row r="13" spans="1:33">
      <c r="A13" t="s">
        <v>928</v>
      </c>
      <c r="B13" s="1">
        <v>0.67361111111111116</v>
      </c>
      <c r="C13" t="s">
        <v>156</v>
      </c>
      <c r="D13" t="s">
        <v>719</v>
      </c>
      <c r="E13" t="s">
        <v>277</v>
      </c>
      <c r="F13">
        <v>3493</v>
      </c>
      <c r="G13" t="s">
        <v>231</v>
      </c>
      <c r="H13" t="s">
        <v>232</v>
      </c>
      <c r="I13" t="s">
        <v>5</v>
      </c>
      <c r="J13" t="s">
        <v>278</v>
      </c>
      <c r="K13" t="s">
        <v>900</v>
      </c>
      <c r="L13">
        <v>5</v>
      </c>
      <c r="M13">
        <v>21.045999999999999</v>
      </c>
      <c r="N13">
        <v>20.037199999999999</v>
      </c>
      <c r="O13">
        <v>11.3192</v>
      </c>
      <c r="P13">
        <v>3.6518000000000002</v>
      </c>
      <c r="Q13">
        <v>3.4727999999999999</v>
      </c>
      <c r="R13">
        <v>2.5434000000000001</v>
      </c>
      <c r="S13">
        <v>2.1135000000000002</v>
      </c>
      <c r="T13">
        <v>0</v>
      </c>
      <c r="U13">
        <v>0</v>
      </c>
      <c r="V13">
        <v>0</v>
      </c>
      <c r="W13">
        <v>16.900700000000001</v>
      </c>
      <c r="X13" t="s">
        <v>305</v>
      </c>
      <c r="Y13">
        <v>1.0753999999999999</v>
      </c>
      <c r="Z13" t="s">
        <v>306</v>
      </c>
      <c r="AA13">
        <v>0.46829999999999999</v>
      </c>
      <c r="AB13" t="s">
        <v>929</v>
      </c>
      <c r="AC13">
        <v>2.2927</v>
      </c>
      <c r="AD13">
        <v>1.5</v>
      </c>
      <c r="AE13">
        <v>88.998699999999999</v>
      </c>
      <c r="AF13">
        <v>25</v>
      </c>
      <c r="AG13">
        <v>48</v>
      </c>
    </row>
    <row r="51" spans="1:33" hidden="1" outlineLevel="1">
      <c r="A51" t="str">
        <f>C2</f>
        <v>Catterick</v>
      </c>
      <c r="B51">
        <f>B2</f>
        <v>0.67361111111111116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Imperial Legend (IRE)</v>
      </c>
      <c r="L52" t="str">
        <f t="shared" si="0"/>
        <v>Clergyman</v>
      </c>
      <c r="M52" t="str">
        <f t="shared" si="0"/>
        <v>Cape Hill Cotter (FR)</v>
      </c>
      <c r="N52" t="str">
        <f t="shared" ref="N52:N91" si="1">INDEX($A$2:$A$20,(MATCH(LARGE(W$2:W$20,$J52),W$2:W$20,0)))</f>
        <v>Imperial Legend (IRE)</v>
      </c>
      <c r="O52" t="str">
        <f t="shared" ref="O52:O91" si="2">INDEX($A$2:$A$20,(MATCH(LARGE(AA$2:AA$20,$J52),AA$2:AA$20,0)))</f>
        <v>Perfect Words (IRE)</v>
      </c>
      <c r="P52" t="str">
        <f t="shared" ref="P52:P91" si="3">INDEX($A$2:$A$20,(MATCH(LARGE(Y$2:Y$20,$J52),Y$2:Y$20,0)))</f>
        <v>Ingleby Molly (IRE)</v>
      </c>
      <c r="Q52" t="str">
        <f t="shared" ref="Q52:Q91" si="4">INDEX($A$2:$A$20,(MATCH(LARGE(Y$2:Y$20,$J52),Y$2:Y$20,0)))</f>
        <v>Ingleby Molly (IRE)</v>
      </c>
      <c r="R52" t="str">
        <f t="shared" ref="R52:R91" si="5">INDEX($A$2:$A$20,(MATCH(LARGE(AD$2:AD$20,$J52),AD$2:AD$20,0)))</f>
        <v>Perfect Words (IRE)</v>
      </c>
      <c r="S52" t="str">
        <f t="shared" ref="S52:S80" si="6">A2</f>
        <v>Imperial Legend (IRE)</v>
      </c>
      <c r="V52">
        <f t="shared" ref="V52:V80" si="7">SUM(Y52:AF52)</f>
        <v>68</v>
      </c>
      <c r="W52">
        <f t="shared" ref="W52:W80" si="8">V52-AG2</f>
        <v>15</v>
      </c>
      <c r="X52">
        <f t="shared" ref="X52:X60" si="9">IF(ISNA(W52),"",W52)</f>
        <v>15</v>
      </c>
      <c r="Y52">
        <f t="shared" ref="Y52:AA80" si="10">(($H$63+1)-(RANK(M2,M$2:M$30)))</f>
        <v>12</v>
      </c>
      <c r="Z52">
        <f t="shared" si="10"/>
        <v>6</v>
      </c>
      <c r="AA52">
        <f t="shared" si="10"/>
        <v>6</v>
      </c>
      <c r="AB52">
        <f t="shared" ref="AB52:AB80" si="11">(($H$63+1)-(RANK(W2,W$2:W$30)))</f>
        <v>12</v>
      </c>
      <c r="AC52">
        <f t="shared" ref="AC52:AC80" si="12">(($H$63+1)-(RANK(Y2,Y$2:Y$30)))</f>
        <v>4</v>
      </c>
      <c r="AD52">
        <f t="shared" ref="AD52:AD80" si="13">(($H$63+1)-(RANK(AA2,AA$2:AA$30)))</f>
        <v>7</v>
      </c>
      <c r="AE52">
        <f t="shared" ref="AE52:AF80" si="14">(($H$63+1)-(RANK(AC2,AC$2:AC$30)))</f>
        <v>12</v>
      </c>
      <c r="AF52">
        <f t="shared" si="14"/>
        <v>9</v>
      </c>
      <c r="AG52" t="str">
        <f>INDEX(S52:S92, MATCH(LARGE(X52:X92, 1),X52:X92, 0))</f>
        <v>Ingleby Molly (IRE)</v>
      </c>
    </row>
    <row r="53" spans="1:33" hidden="1" outlineLevel="1">
      <c r="A53" t="s">
        <v>43</v>
      </c>
      <c r="B53" t="str">
        <f>A2</f>
        <v>Imperial Legend (IRE)</v>
      </c>
      <c r="C53">
        <f>AE2</f>
        <v>175.9639</v>
      </c>
      <c r="D53">
        <f>AG2</f>
        <v>53</v>
      </c>
      <c r="E53">
        <f>C53-D53</f>
        <v>122.9639</v>
      </c>
      <c r="F53">
        <f>SUMIF(B53:B61, B53, G53:G61)</f>
        <v>0.67483105355625506</v>
      </c>
      <c r="G53">
        <f>(1/C53)*(C53-C54)</f>
        <v>2.2322760520765893E-2</v>
      </c>
      <c r="H53">
        <f>AF2</f>
        <v>2.75</v>
      </c>
      <c r="J53">
        <v>2</v>
      </c>
      <c r="K53" t="str">
        <f t="shared" si="0"/>
        <v>Bee Machine (IRE)</v>
      </c>
      <c r="L53" t="str">
        <f t="shared" si="0"/>
        <v>Ingleby Molly (IRE)</v>
      </c>
      <c r="M53" t="str">
        <f t="shared" si="0"/>
        <v>Ingleby Molly (IRE)</v>
      </c>
      <c r="N53" t="str">
        <f t="shared" si="1"/>
        <v>Clergyman</v>
      </c>
      <c r="O53" t="str">
        <f t="shared" si="2"/>
        <v>Bee Machine (IRE)</v>
      </c>
      <c r="P53" t="str">
        <f t="shared" si="3"/>
        <v>Bee Machine (IRE)</v>
      </c>
      <c r="Q53" t="str">
        <f t="shared" si="4"/>
        <v>Bee Machine (IRE)</v>
      </c>
      <c r="R53" t="str">
        <f t="shared" si="5"/>
        <v>Bee Machine (IRE)</v>
      </c>
      <c r="S53" t="str">
        <f t="shared" si="6"/>
        <v>Ingleby Molly (IRE)</v>
      </c>
      <c r="V53">
        <f t="shared" si="7"/>
        <v>78</v>
      </c>
      <c r="W53">
        <f t="shared" si="8"/>
        <v>25</v>
      </c>
      <c r="X53">
        <f t="shared" si="9"/>
        <v>25</v>
      </c>
      <c r="Y53">
        <f t="shared" si="10"/>
        <v>8</v>
      </c>
      <c r="Z53">
        <f t="shared" si="10"/>
        <v>11</v>
      </c>
      <c r="AA53">
        <f t="shared" si="10"/>
        <v>11</v>
      </c>
      <c r="AB53">
        <f t="shared" si="11"/>
        <v>10</v>
      </c>
      <c r="AC53">
        <f t="shared" si="12"/>
        <v>12</v>
      </c>
      <c r="AD53">
        <f t="shared" si="13"/>
        <v>9</v>
      </c>
      <c r="AE53">
        <f t="shared" si="14"/>
        <v>9</v>
      </c>
      <c r="AF53">
        <f t="shared" si="14"/>
        <v>8</v>
      </c>
    </row>
    <row r="54" spans="1:33" hidden="1" outlineLevel="1">
      <c r="A54" t="s">
        <v>44</v>
      </c>
      <c r="B54" t="str">
        <f>A3</f>
        <v>Ingleby Molly (IRE)</v>
      </c>
      <c r="C54">
        <f>AE3</f>
        <v>172.0359</v>
      </c>
      <c r="D54">
        <f>AG3</f>
        <v>53</v>
      </c>
      <c r="E54">
        <f t="shared" ref="E54:E55" si="15">C54-D54</f>
        <v>119.0359</v>
      </c>
      <c r="F54">
        <f ca="1">SUMIF(B53:B64, B54, G53:G61)</f>
        <v>3.1166912850812474E-2</v>
      </c>
      <c r="H54">
        <f>AF3</f>
        <v>5</v>
      </c>
      <c r="J54">
        <v>3</v>
      </c>
      <c r="K54" t="str">
        <f t="shared" si="0"/>
        <v>Cardaw Lily (IRE)</v>
      </c>
      <c r="L54" t="str">
        <f t="shared" si="0"/>
        <v>Ticks The Boxes (IRE)</v>
      </c>
      <c r="M54" t="str">
        <f t="shared" si="0"/>
        <v>Bee Machine (IRE)</v>
      </c>
      <c r="N54" t="str">
        <f t="shared" si="1"/>
        <v>Ingleby Molly (IRE)</v>
      </c>
      <c r="O54" t="str">
        <f t="shared" si="2"/>
        <v>Clergyman</v>
      </c>
      <c r="P54" t="str">
        <f t="shared" si="3"/>
        <v>Clergyman</v>
      </c>
      <c r="Q54" t="str">
        <f t="shared" si="4"/>
        <v>Clergyman</v>
      </c>
      <c r="R54" t="str">
        <f t="shared" si="5"/>
        <v>Clergyman</v>
      </c>
      <c r="S54" t="str">
        <f t="shared" si="6"/>
        <v>Bee Machine (IRE)</v>
      </c>
      <c r="V54">
        <f t="shared" si="7"/>
        <v>71</v>
      </c>
      <c r="W54">
        <f t="shared" si="8"/>
        <v>21</v>
      </c>
      <c r="X54">
        <f t="shared" si="9"/>
        <v>21</v>
      </c>
      <c r="Y54">
        <f t="shared" si="10"/>
        <v>11</v>
      </c>
      <c r="Z54">
        <f t="shared" si="10"/>
        <v>4</v>
      </c>
      <c r="AA54">
        <f t="shared" si="10"/>
        <v>10</v>
      </c>
      <c r="AB54">
        <f t="shared" si="11"/>
        <v>6</v>
      </c>
      <c r="AC54">
        <f t="shared" si="12"/>
        <v>11</v>
      </c>
      <c r="AD54">
        <f t="shared" si="13"/>
        <v>11</v>
      </c>
      <c r="AE54">
        <f t="shared" si="14"/>
        <v>7</v>
      </c>
      <c r="AF54">
        <f t="shared" si="14"/>
        <v>11</v>
      </c>
    </row>
    <row r="55" spans="1:33" hidden="1" outlineLevel="1">
      <c r="A55" t="s">
        <v>45</v>
      </c>
      <c r="B55" t="str">
        <f>A4</f>
        <v>Bee Machine (IRE)</v>
      </c>
      <c r="C55">
        <f>AE4</f>
        <v>165.87710000000001</v>
      </c>
      <c r="D55">
        <f>AG4</f>
        <v>50</v>
      </c>
      <c r="E55">
        <f t="shared" si="15"/>
        <v>115.87710000000001</v>
      </c>
      <c r="F55">
        <f ca="1">SUMIF(B53:B64, B55, G53:G61)</f>
        <v>0</v>
      </c>
      <c r="H55">
        <f>AF4</f>
        <v>6</v>
      </c>
      <c r="J55">
        <v>4</v>
      </c>
      <c r="K55" t="str">
        <f t="shared" si="0"/>
        <v>Cape Hill Cotter (FR)</v>
      </c>
      <c r="L55" t="str">
        <f t="shared" si="0"/>
        <v>Cape Hill Cotter (FR)</v>
      </c>
      <c r="M55" t="str">
        <f t="shared" si="0"/>
        <v>Ticks The Boxes (IRE)</v>
      </c>
      <c r="N55" t="str">
        <f t="shared" si="1"/>
        <v>Going Native</v>
      </c>
      <c r="O55" t="str">
        <f t="shared" si="2"/>
        <v>Ingleby Molly (IRE)</v>
      </c>
      <c r="P55" t="str">
        <f t="shared" si="3"/>
        <v>Cape Hill Cotter (FR)</v>
      </c>
      <c r="Q55" t="str">
        <f t="shared" si="4"/>
        <v>Cape Hill Cotter (FR)</v>
      </c>
      <c r="R55" t="str">
        <f t="shared" si="5"/>
        <v>Imperial Legend (IRE)</v>
      </c>
      <c r="S55" t="str">
        <f t="shared" si="6"/>
        <v>Clergyman</v>
      </c>
      <c r="V55">
        <f t="shared" si="7"/>
        <v>67</v>
      </c>
      <c r="W55">
        <f t="shared" si="8"/>
        <v>12</v>
      </c>
      <c r="X55">
        <f t="shared" si="9"/>
        <v>12</v>
      </c>
      <c r="Y55">
        <f t="shared" si="10"/>
        <v>7</v>
      </c>
      <c r="Z55">
        <f t="shared" si="10"/>
        <v>12</v>
      </c>
      <c r="AA55">
        <f t="shared" si="10"/>
        <v>1</v>
      </c>
      <c r="AB55">
        <f t="shared" si="11"/>
        <v>11</v>
      </c>
      <c r="AC55">
        <f t="shared" si="12"/>
        <v>10</v>
      </c>
      <c r="AD55">
        <f t="shared" si="13"/>
        <v>10</v>
      </c>
      <c r="AE55">
        <f t="shared" si="14"/>
        <v>6</v>
      </c>
      <c r="AF55">
        <f t="shared" si="14"/>
        <v>10</v>
      </c>
    </row>
    <row r="56" spans="1:33" hidden="1" outlineLevel="1">
      <c r="A56" t="s">
        <v>46</v>
      </c>
      <c r="B56" t="str">
        <f>INDEX(A$2:A$20,MATCH(C56,M$2:M$20,0))</f>
        <v>Imperial Legend (IRE)</v>
      </c>
      <c r="C56">
        <f>LARGE(M$2:M$20, D56)</f>
        <v>61.185000000000002</v>
      </c>
      <c r="D56">
        <v>1</v>
      </c>
      <c r="E56">
        <f>LARGE(M$2:M$20, F56)</f>
        <v>53.72</v>
      </c>
      <c r="F56">
        <v>2</v>
      </c>
      <c r="G56">
        <f t="shared" ref="G56:G61" si="16">IF(C56&gt;0, (1/C56)*(C56-E56), 0.1)</f>
        <v>0.12200702786630716</v>
      </c>
      <c r="H56">
        <f t="shared" ref="H56:H61" si="17">INDEX(AF$2:AF$20,MATCH(B56,A$2:A$20,0))</f>
        <v>2.75</v>
      </c>
      <c r="J56">
        <v>5</v>
      </c>
      <c r="K56" t="str">
        <f t="shared" si="0"/>
        <v>Ingleby Molly (IRE)</v>
      </c>
      <c r="L56" t="str">
        <f t="shared" si="0"/>
        <v>Moremoneymoreparty (IRE)</v>
      </c>
      <c r="M56" t="str">
        <f t="shared" si="0"/>
        <v>Moremoneymoreparty (IRE)</v>
      </c>
      <c r="N56" t="str">
        <f t="shared" si="1"/>
        <v>Sirius Move</v>
      </c>
      <c r="O56" t="str">
        <f t="shared" si="2"/>
        <v>Cardaw Lily (IRE)</v>
      </c>
      <c r="P56" t="str">
        <f t="shared" si="3"/>
        <v>Perfect Words (IRE)</v>
      </c>
      <c r="Q56" t="str">
        <f t="shared" si="4"/>
        <v>Perfect Words (IRE)</v>
      </c>
      <c r="R56" t="str">
        <f t="shared" si="5"/>
        <v>Ingleby Molly (IRE)</v>
      </c>
      <c r="S56" t="str">
        <f t="shared" si="6"/>
        <v>Cape Hill Cotter (FR)</v>
      </c>
      <c r="V56">
        <f t="shared" si="7"/>
        <v>57</v>
      </c>
      <c r="W56">
        <f t="shared" si="8"/>
        <v>5</v>
      </c>
      <c r="X56">
        <f t="shared" si="9"/>
        <v>5</v>
      </c>
      <c r="Y56">
        <f t="shared" si="10"/>
        <v>9</v>
      </c>
      <c r="Z56">
        <f t="shared" si="10"/>
        <v>9</v>
      </c>
      <c r="AA56">
        <f t="shared" si="10"/>
        <v>12</v>
      </c>
      <c r="AB56">
        <f t="shared" si="11"/>
        <v>4</v>
      </c>
      <c r="AC56">
        <f t="shared" si="12"/>
        <v>9</v>
      </c>
      <c r="AD56">
        <f t="shared" si="13"/>
        <v>5</v>
      </c>
      <c r="AE56">
        <f t="shared" si="14"/>
        <v>8</v>
      </c>
      <c r="AF56">
        <f t="shared" si="14"/>
        <v>1</v>
      </c>
    </row>
    <row r="57" spans="1:33" hidden="1" outlineLevel="1">
      <c r="A57" t="s">
        <v>25</v>
      </c>
      <c r="B57" t="str">
        <f>INDEX(A$2:A$20,MATCH(C57,W$2:W$20,0))</f>
        <v>Imperial Legend (IRE)</v>
      </c>
      <c r="C57">
        <f>LARGE(W$2:W$20, D57)</f>
        <v>17.835000000000001</v>
      </c>
      <c r="D57">
        <v>1</v>
      </c>
      <c r="E57">
        <f>LARGE(W$2:W$20, F57)</f>
        <v>17.560700000000001</v>
      </c>
      <c r="F57">
        <v>2</v>
      </c>
      <c r="G57">
        <f t="shared" si="16"/>
        <v>1.5379871040089723E-2</v>
      </c>
      <c r="H57">
        <f t="shared" si="17"/>
        <v>2.75</v>
      </c>
      <c r="J57">
        <v>6</v>
      </c>
      <c r="K57" t="str">
        <f t="shared" si="0"/>
        <v>Clergyman</v>
      </c>
      <c r="L57" t="str">
        <f t="shared" si="0"/>
        <v>Cardaw Lily (IRE)</v>
      </c>
      <c r="M57" t="str">
        <f t="shared" si="0"/>
        <v>Perfect Words (IRE)</v>
      </c>
      <c r="N57" t="str">
        <f t="shared" si="1"/>
        <v>Cardaw Lily (IRE)</v>
      </c>
      <c r="O57" t="str">
        <f t="shared" si="2"/>
        <v>Imperial Legend (IRE)</v>
      </c>
      <c r="P57" t="str">
        <f t="shared" si="3"/>
        <v>Cardaw Lily (IRE)</v>
      </c>
      <c r="Q57" t="str">
        <f t="shared" si="4"/>
        <v>Cardaw Lily (IRE)</v>
      </c>
      <c r="R57" t="str">
        <f t="shared" si="5"/>
        <v>Ticks The Boxes (IRE)</v>
      </c>
      <c r="S57" t="str">
        <f t="shared" si="6"/>
        <v>Cardaw Lily (IRE)</v>
      </c>
      <c r="V57">
        <f t="shared" si="7"/>
        <v>50</v>
      </c>
      <c r="W57">
        <f t="shared" si="8"/>
        <v>-1</v>
      </c>
      <c r="X57">
        <f t="shared" si="9"/>
        <v>-1</v>
      </c>
      <c r="Y57">
        <f t="shared" si="10"/>
        <v>10</v>
      </c>
      <c r="Z57">
        <f t="shared" si="10"/>
        <v>7</v>
      </c>
      <c r="AA57">
        <f t="shared" si="10"/>
        <v>3</v>
      </c>
      <c r="AB57">
        <f t="shared" si="11"/>
        <v>7</v>
      </c>
      <c r="AC57">
        <f t="shared" si="12"/>
        <v>7</v>
      </c>
      <c r="AD57">
        <f t="shared" si="13"/>
        <v>8</v>
      </c>
      <c r="AE57">
        <f t="shared" si="14"/>
        <v>3</v>
      </c>
      <c r="AF57">
        <f t="shared" si="14"/>
        <v>5</v>
      </c>
    </row>
    <row r="58" spans="1:33" hidden="1" outlineLevel="1">
      <c r="A58" t="s">
        <v>28</v>
      </c>
      <c r="B58" t="str">
        <f>INDEX(A$2:A$20,MATCH(C58,AA$2:AA$20,0))</f>
        <v>Perfect Words (IRE)</v>
      </c>
      <c r="C58">
        <f>LARGE(AA$2:AA$20, D58)</f>
        <v>2.4300999999999999</v>
      </c>
      <c r="D58">
        <v>1</v>
      </c>
      <c r="E58">
        <f>LARGE(AA$2:AA$20, F58)</f>
        <v>1.7119</v>
      </c>
      <c r="F58">
        <v>2</v>
      </c>
      <c r="G58">
        <f t="shared" si="16"/>
        <v>0.29554339327599682</v>
      </c>
      <c r="H58">
        <f t="shared" si="17"/>
        <v>25</v>
      </c>
      <c r="J58">
        <v>7</v>
      </c>
      <c r="K58" t="str">
        <f t="shared" si="0"/>
        <v>Perfect Words (IRE)</v>
      </c>
      <c r="L58" t="str">
        <f t="shared" si="0"/>
        <v>Imperial Legend (IRE)</v>
      </c>
      <c r="M58" t="str">
        <f t="shared" si="0"/>
        <v>Imperial Legend (IRE)</v>
      </c>
      <c r="N58" t="str">
        <f t="shared" si="1"/>
        <v>Bee Machine (IRE)</v>
      </c>
      <c r="O58" t="str">
        <f t="shared" si="2"/>
        <v>Sirius Move</v>
      </c>
      <c r="P58" t="str">
        <f t="shared" si="3"/>
        <v>Sirius Move</v>
      </c>
      <c r="Q58" t="str">
        <f t="shared" si="4"/>
        <v>Sirius Move</v>
      </c>
      <c r="R58" t="str">
        <f t="shared" si="5"/>
        <v>Going Native</v>
      </c>
      <c r="S58" t="str">
        <f t="shared" si="6"/>
        <v>Perfect Words (IRE)</v>
      </c>
      <c r="V58">
        <f t="shared" si="7"/>
        <v>55</v>
      </c>
      <c r="W58">
        <f t="shared" si="8"/>
        <v>1</v>
      </c>
      <c r="X58">
        <f t="shared" si="9"/>
        <v>1</v>
      </c>
      <c r="Y58">
        <f t="shared" si="10"/>
        <v>6</v>
      </c>
      <c r="Z58">
        <f t="shared" si="10"/>
        <v>5</v>
      </c>
      <c r="AA58">
        <f t="shared" si="10"/>
        <v>7</v>
      </c>
      <c r="AB58">
        <f t="shared" si="11"/>
        <v>3</v>
      </c>
      <c r="AC58">
        <f t="shared" si="12"/>
        <v>8</v>
      </c>
      <c r="AD58">
        <f t="shared" si="13"/>
        <v>12</v>
      </c>
      <c r="AE58">
        <f t="shared" si="14"/>
        <v>2</v>
      </c>
      <c r="AF58">
        <f t="shared" si="14"/>
        <v>12</v>
      </c>
    </row>
    <row r="59" spans="1:33" hidden="1" outlineLevel="1">
      <c r="A59" t="s">
        <v>30</v>
      </c>
      <c r="B59" t="str">
        <f>INDEX(A$2:A$20,MATCH(C59,AC$2:AC$20,0))</f>
        <v>Imperial Legend (IRE)</v>
      </c>
      <c r="C59">
        <f>LARGE(AC$2:AC$20, D59)</f>
        <v>4.7283999999999997</v>
      </c>
      <c r="D59">
        <v>1</v>
      </c>
      <c r="E59">
        <f>LARGE(AC$2:AC$20, F59)</f>
        <v>2.2927</v>
      </c>
      <c r="F59">
        <v>2</v>
      </c>
      <c r="G59">
        <f t="shared" si="16"/>
        <v>0.5151213941290923</v>
      </c>
      <c r="H59">
        <f t="shared" si="17"/>
        <v>2.75</v>
      </c>
      <c r="J59">
        <v>8</v>
      </c>
      <c r="K59" t="str">
        <f t="shared" si="0"/>
        <v>Moremoneymoreparty (IRE)</v>
      </c>
      <c r="L59" t="str">
        <f t="shared" si="0"/>
        <v>Perfect Words (IRE)</v>
      </c>
      <c r="M59" t="str">
        <f t="shared" si="0"/>
        <v>Going Native</v>
      </c>
      <c r="N59" t="str">
        <f t="shared" si="1"/>
        <v>Moremoneymoreparty (IRE)</v>
      </c>
      <c r="O59" t="str">
        <f t="shared" si="2"/>
        <v>Cape Hill Cotter (FR)</v>
      </c>
      <c r="P59" t="str">
        <f t="shared" si="3"/>
        <v>Ticks The Boxes (IRE)</v>
      </c>
      <c r="Q59" t="str">
        <f t="shared" si="4"/>
        <v>Ticks The Boxes (IRE)</v>
      </c>
      <c r="R59" t="str">
        <f t="shared" si="5"/>
        <v>Cardaw Lily (IRE)</v>
      </c>
      <c r="S59" t="str">
        <f t="shared" si="6"/>
        <v>Ticks The Boxes (IRE)</v>
      </c>
      <c r="V59">
        <f t="shared" si="7"/>
        <v>41</v>
      </c>
      <c r="W59">
        <f t="shared" si="8"/>
        <v>-5</v>
      </c>
      <c r="X59">
        <f t="shared" si="9"/>
        <v>-5</v>
      </c>
      <c r="Y59">
        <f t="shared" si="10"/>
        <v>2</v>
      </c>
      <c r="Z59">
        <f t="shared" si="10"/>
        <v>10</v>
      </c>
      <c r="AA59">
        <f t="shared" si="10"/>
        <v>9</v>
      </c>
      <c r="AB59">
        <f t="shared" si="11"/>
        <v>2</v>
      </c>
      <c r="AC59">
        <f t="shared" si="12"/>
        <v>5</v>
      </c>
      <c r="AD59">
        <f t="shared" si="13"/>
        <v>2</v>
      </c>
      <c r="AE59">
        <f t="shared" si="14"/>
        <v>4</v>
      </c>
      <c r="AF59">
        <f t="shared" si="14"/>
        <v>7</v>
      </c>
    </row>
    <row r="60" spans="1:33" hidden="1" outlineLevel="1">
      <c r="A60" t="s">
        <v>26</v>
      </c>
      <c r="B60" t="str">
        <f>INDEX(A$2:A$20,MATCH(C60,Y$2:Y$20,0))</f>
        <v>Ingleby Molly (IRE)</v>
      </c>
      <c r="C60">
        <f>LARGE(Y$2:Y$20, D60)</f>
        <v>2.0310000000000001</v>
      </c>
      <c r="D60">
        <v>1</v>
      </c>
      <c r="E60">
        <f>LARGE(Y$2:Y$20, F60)</f>
        <v>1.9677</v>
      </c>
      <c r="F60">
        <v>2</v>
      </c>
      <c r="G60">
        <f t="shared" si="16"/>
        <v>3.1166912850812474E-2</v>
      </c>
      <c r="H60">
        <f t="shared" si="17"/>
        <v>5</v>
      </c>
      <c r="J60">
        <v>9</v>
      </c>
      <c r="K60" t="str">
        <f t="shared" si="0"/>
        <v>Isabella Ruby</v>
      </c>
      <c r="L60" t="str">
        <f t="shared" si="0"/>
        <v>Bee Machine (IRE)</v>
      </c>
      <c r="M60" t="str">
        <f t="shared" si="0"/>
        <v>Isabella Ruby</v>
      </c>
      <c r="N60" t="str">
        <f t="shared" si="1"/>
        <v>Cape Hill Cotter (FR)</v>
      </c>
      <c r="O60" t="str">
        <f t="shared" si="2"/>
        <v>Isabella Ruby</v>
      </c>
      <c r="P60" t="str">
        <f t="shared" si="3"/>
        <v>Imperial Legend (IRE)</v>
      </c>
      <c r="Q60" t="str">
        <f t="shared" si="4"/>
        <v>Imperial Legend (IRE)</v>
      </c>
      <c r="R60" t="str">
        <f t="shared" si="5"/>
        <v>Moremoneymoreparty (IRE)</v>
      </c>
      <c r="S60" t="str">
        <f t="shared" si="6"/>
        <v>Moremoneymoreparty (IRE)</v>
      </c>
      <c r="V60">
        <f t="shared" si="7"/>
        <v>37</v>
      </c>
      <c r="W60">
        <f t="shared" si="8"/>
        <v>-14</v>
      </c>
      <c r="X60">
        <f t="shared" si="9"/>
        <v>-14</v>
      </c>
      <c r="Y60">
        <f t="shared" si="10"/>
        <v>5</v>
      </c>
      <c r="Z60">
        <f t="shared" si="10"/>
        <v>8</v>
      </c>
      <c r="AA60">
        <f t="shared" si="10"/>
        <v>8</v>
      </c>
      <c r="AB60">
        <f t="shared" si="11"/>
        <v>5</v>
      </c>
      <c r="AC60">
        <f t="shared" si="12"/>
        <v>1</v>
      </c>
      <c r="AD60">
        <f t="shared" si="13"/>
        <v>1</v>
      </c>
      <c r="AE60">
        <f t="shared" si="14"/>
        <v>5</v>
      </c>
      <c r="AF60">
        <f t="shared" si="14"/>
        <v>4</v>
      </c>
    </row>
    <row r="61" spans="1:33" hidden="1" outlineLevel="1">
      <c r="A61" t="s">
        <v>47</v>
      </c>
      <c r="B61" t="str">
        <f>INDEX(A$2:A$20,MATCH(C61,AD$2:AD$20,0))</f>
        <v>Perfect Words (IRE)</v>
      </c>
      <c r="C61">
        <f>LARGE(AD$2:AD$20, D61)</f>
        <v>16.892600000000002</v>
      </c>
      <c r="D61">
        <v>1</v>
      </c>
      <c r="E61">
        <f>LARGE(AD$2:AD$20, F61)</f>
        <v>16.657699999999998</v>
      </c>
      <c r="F61">
        <v>2</v>
      </c>
      <c r="G61">
        <f t="shared" si="16"/>
        <v>1.390549708156253E-2</v>
      </c>
      <c r="H61">
        <f t="shared" si="17"/>
        <v>25</v>
      </c>
      <c r="J61">
        <v>10</v>
      </c>
      <c r="K61" t="str">
        <f t="shared" si="0"/>
        <v>Going Native</v>
      </c>
      <c r="L61" t="str">
        <f t="shared" si="0"/>
        <v>Going Native</v>
      </c>
      <c r="M61" t="str">
        <f t="shared" si="0"/>
        <v>Cardaw Lily (IRE)</v>
      </c>
      <c r="N61" t="str">
        <f t="shared" si="1"/>
        <v>Perfect Words (IRE)</v>
      </c>
      <c r="O61" t="str">
        <f t="shared" si="2"/>
        <v>Going Native</v>
      </c>
      <c r="P61" t="str">
        <f t="shared" si="3"/>
        <v>Going Native</v>
      </c>
      <c r="Q61" t="str">
        <f t="shared" si="4"/>
        <v>Going Native</v>
      </c>
      <c r="R61" t="str">
        <f t="shared" si="5"/>
        <v>Moremoneymoreparty (IRE)</v>
      </c>
      <c r="S61" t="str">
        <f t="shared" si="6"/>
        <v>Going Native</v>
      </c>
      <c r="V61">
        <f t="shared" si="7"/>
        <v>42</v>
      </c>
      <c r="W61">
        <f t="shared" si="8"/>
        <v>-13</v>
      </c>
      <c r="X61">
        <f>IF(ISNA(W61),"",W61)</f>
        <v>-13</v>
      </c>
      <c r="Y61">
        <f t="shared" si="10"/>
        <v>3</v>
      </c>
      <c r="Z61">
        <f t="shared" si="10"/>
        <v>3</v>
      </c>
      <c r="AA61">
        <f t="shared" si="10"/>
        <v>5</v>
      </c>
      <c r="AB61">
        <f t="shared" si="11"/>
        <v>9</v>
      </c>
      <c r="AC61">
        <f t="shared" si="12"/>
        <v>3</v>
      </c>
      <c r="AD61">
        <f t="shared" si="13"/>
        <v>3</v>
      </c>
      <c r="AE61">
        <f t="shared" si="14"/>
        <v>10</v>
      </c>
      <c r="AF61">
        <f t="shared" si="14"/>
        <v>6</v>
      </c>
    </row>
    <row r="62" spans="1:33" hidden="1" outlineLevel="1">
      <c r="A62" t="s">
        <v>116</v>
      </c>
      <c r="B62" t="str">
        <f>IF(OR(D2="5f ", D2="6f ", D2="7f ", D2="1m "), B57, IF(J2="2yo", B59, B53))</f>
        <v>Imperial Legend (IRE)</v>
      </c>
      <c r="J62">
        <v>11</v>
      </c>
      <c r="K62" t="str">
        <f t="shared" si="0"/>
        <v>Ticks The Boxes (IRE)</v>
      </c>
      <c r="L62" t="str">
        <f t="shared" si="0"/>
        <v>Isabella Ruby</v>
      </c>
      <c r="M62" t="str">
        <f t="shared" si="0"/>
        <v>Sirius Move</v>
      </c>
      <c r="N62" t="str">
        <f t="shared" si="1"/>
        <v>Ticks The Boxes (IRE)</v>
      </c>
      <c r="O62" t="str">
        <f t="shared" si="2"/>
        <v>Ticks The Boxes (IRE)</v>
      </c>
      <c r="P62" t="str">
        <f t="shared" si="3"/>
        <v>Isabella Ruby</v>
      </c>
      <c r="Q62" t="str">
        <f t="shared" si="4"/>
        <v>Isabella Ruby</v>
      </c>
      <c r="R62" t="str">
        <f t="shared" si="5"/>
        <v>Sirius Move</v>
      </c>
      <c r="S62" t="str">
        <f t="shared" si="6"/>
        <v>Isabella Ruby</v>
      </c>
      <c r="V62">
        <f t="shared" si="7"/>
        <v>22</v>
      </c>
      <c r="W62">
        <f t="shared" si="8"/>
        <v>-24</v>
      </c>
      <c r="X62">
        <f t="shared" ref="X62:X80" si="18">IF(ISNA(W62),"",W62)</f>
        <v>-24</v>
      </c>
      <c r="Y62">
        <f t="shared" si="10"/>
        <v>4</v>
      </c>
      <c r="Z62">
        <f t="shared" si="10"/>
        <v>2</v>
      </c>
      <c r="AA62">
        <f t="shared" si="10"/>
        <v>4</v>
      </c>
      <c r="AB62">
        <f t="shared" si="11"/>
        <v>1</v>
      </c>
      <c r="AC62">
        <f t="shared" si="12"/>
        <v>2</v>
      </c>
      <c r="AD62">
        <f t="shared" si="13"/>
        <v>4</v>
      </c>
      <c r="AE62">
        <f t="shared" si="14"/>
        <v>1</v>
      </c>
      <c r="AF62">
        <f t="shared" si="14"/>
        <v>4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Perfect Words (IRE)</v>
      </c>
      <c r="C63" t="str">
        <f>IF(G68="Handicap", INDEX(B53:B55,(MATCH(LARGE(D53:D55,3),D53:D55,0))))</f>
        <v>Bee Machine (IRE)</v>
      </c>
      <c r="D63" t="str">
        <f>IF(G68="Handicap", INDEX(B53:B55,(MATCH(LARGE(E53:E55,1),E53:E55,0))))</f>
        <v>Imperial Legend (IRE)</v>
      </c>
      <c r="G63" t="s">
        <v>68</v>
      </c>
      <c r="H63">
        <f>COUNTIF(A2:A30, "*")</f>
        <v>12</v>
      </c>
      <c r="J63">
        <v>12</v>
      </c>
      <c r="K63" t="str">
        <f t="shared" si="0"/>
        <v>Sirius Move</v>
      </c>
      <c r="L63" t="str">
        <f t="shared" si="0"/>
        <v>Sirius Move</v>
      </c>
      <c r="M63" t="str">
        <f t="shared" si="0"/>
        <v>Clergyman</v>
      </c>
      <c r="N63" t="str">
        <f t="shared" si="1"/>
        <v>Isabella Ruby</v>
      </c>
      <c r="O63" t="str">
        <f t="shared" si="2"/>
        <v>Moremoneymoreparty (IRE)</v>
      </c>
      <c r="P63" t="str">
        <f t="shared" si="3"/>
        <v>Moremoneymoreparty (IRE)</v>
      </c>
      <c r="Q63" t="str">
        <f t="shared" si="4"/>
        <v>Moremoneymoreparty (IRE)</v>
      </c>
      <c r="R63" t="str">
        <f t="shared" si="5"/>
        <v>Cape Hill Cotter (FR)</v>
      </c>
      <c r="S63" t="str">
        <f t="shared" si="6"/>
        <v>Sirius Move</v>
      </c>
      <c r="V63">
        <f t="shared" si="7"/>
        <v>37</v>
      </c>
      <c r="W63">
        <f t="shared" si="8"/>
        <v>-11</v>
      </c>
      <c r="X63">
        <f t="shared" si="18"/>
        <v>-11</v>
      </c>
      <c r="Y63">
        <f t="shared" si="10"/>
        <v>1</v>
      </c>
      <c r="Z63">
        <f t="shared" si="10"/>
        <v>1</v>
      </c>
      <c r="AA63">
        <f t="shared" si="10"/>
        <v>2</v>
      </c>
      <c r="AB63">
        <f t="shared" si="11"/>
        <v>8</v>
      </c>
      <c r="AC63">
        <f t="shared" si="12"/>
        <v>6</v>
      </c>
      <c r="AD63">
        <f t="shared" si="13"/>
        <v>6</v>
      </c>
      <c r="AE63">
        <f t="shared" si="14"/>
        <v>11</v>
      </c>
      <c r="AF63">
        <f t="shared" si="14"/>
        <v>2</v>
      </c>
    </row>
    <row r="64" spans="1:33" hidden="1" outlineLevel="1">
      <c r="A64" t="s">
        <v>48</v>
      </c>
      <c r="B64" t="str">
        <f>INDEX(B53:B63,MODE(MATCH(B53:B63,B53:B63,0)))</f>
        <v>Imperial Legend (IRE)</v>
      </c>
      <c r="C64">
        <f>INDEX(AF$2:AF$20,MATCH(B64,A$2:A$20,0))</f>
        <v>2.75</v>
      </c>
      <c r="D64">
        <v>1</v>
      </c>
      <c r="E64">
        <f>SUMIF(B53:B61, B64, G53:G61)</f>
        <v>0.67483105355625506</v>
      </c>
      <c r="F64">
        <v>0</v>
      </c>
      <c r="G64" t="str">
        <f>K2</f>
        <v>Jump Season Starts 23rd November Handicap (Div 2)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Bee Machine (IRE)</v>
      </c>
      <c r="C65">
        <f>INDEX(AF$2:AF$20,MATCH(B65,A$2:A$20,0))</f>
        <v>6</v>
      </c>
      <c r="D65">
        <v>1</v>
      </c>
      <c r="F65">
        <f>IF(G68="Non Handicap", F64+1, F64)</f>
        <v>0</v>
      </c>
      <c r="G65" t="str">
        <f>D2</f>
        <v xml:space="preserve">6f </v>
      </c>
      <c r="H65">
        <f>LARGE(G58:G60, 1)</f>
        <v>0.5151213941290923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3493</v>
      </c>
      <c r="H66">
        <f ca="1">LARGE(F53:F55, 1)</f>
        <v>0.67483105355625506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Imperial Legend (IRE)</v>
      </c>
      <c r="F67">
        <f>IF(H63&lt;11, F66+1, F66)</f>
        <v>0</v>
      </c>
      <c r="G67" t="str">
        <f>G2</f>
        <v>Good To Soft</v>
      </c>
      <c r="H67" t="str">
        <f ca="1">INDEX(B53:B55,MATCH(H66,F53:F55,0))</f>
        <v>Imperial Legend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Imperial Legend (IRE)</v>
      </c>
      <c r="B68" t="str">
        <f ca="1">IF(ISNA(A68), B56, A68)</f>
        <v>Imperial Legend (IRE)</v>
      </c>
      <c r="C68">
        <f ca="1">INDEX(AF$2:AF$20,MATCH(B68,A$2:A$20,0))</f>
        <v>2.75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Imperial Legend (IRE)</v>
      </c>
      <c r="C69">
        <f ca="1">INDEX(AF$2:AF$20,MATCH(B69,A$2:A$20,0))</f>
        <v>2.75</v>
      </c>
      <c r="D69">
        <v>1</v>
      </c>
      <c r="F69">
        <f ca="1">IF(E70&gt;1, F68+1, F68)</f>
        <v>1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Imperial Legend (IRE)</v>
      </c>
      <c r="C70">
        <f ca="1">INDEX(AF$2:AF$20,MATCH(B70,A$2:A$20,0))</f>
        <v>2.75</v>
      </c>
      <c r="D70">
        <v>1</v>
      </c>
      <c r="E70">
        <f ca="1">SUMIF(B53:B61, B70, G53:G61)</f>
        <v>0.67483105355625506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Imperial Legend (IRE)</v>
      </c>
      <c r="C72">
        <f>C53</f>
        <v>175.9639</v>
      </c>
      <c r="D72">
        <f>(1/C72)*(C72-C73)</f>
        <v>2.2322760520765893E-2</v>
      </c>
      <c r="E72">
        <f>H53</f>
        <v>2.75</v>
      </c>
      <c r="F72">
        <f>(E72*10)-10</f>
        <v>17.5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Ingleby Molly (IRE)</v>
      </c>
      <c r="C73">
        <f t="shared" si="19"/>
        <v>172.0359</v>
      </c>
      <c r="D73">
        <f>(1/C73)*(C73-C74)</f>
        <v>3.5799504638275997E-2</v>
      </c>
      <c r="E73">
        <f t="shared" ref="E73:E74" si="20">H54</f>
        <v>5</v>
      </c>
      <c r="F73">
        <f>(E73*10)-10</f>
        <v>40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Bee Machine (IRE)</v>
      </c>
      <c r="C74">
        <f t="shared" si="19"/>
        <v>165.87710000000001</v>
      </c>
      <c r="E74">
        <f t="shared" si="20"/>
        <v>6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2.75</v>
      </c>
      <c r="C77">
        <f>SMALL(AF2:AF50, 1)</f>
        <v>2.75</v>
      </c>
      <c r="D77" t="str">
        <f>IF(G77&lt;=3, "YES", "NO")</f>
        <v>YES</v>
      </c>
      <c r="E77">
        <f>IF(C77=0,SMALL(AF2:AF49,2), C77)</f>
        <v>2.75</v>
      </c>
      <c r="F77">
        <f>IF(E77=0, SMALL(AF2:AF49, 3), E77)</f>
        <v>2.75</v>
      </c>
      <c r="G77">
        <f>IF(F77=0, SMALL(AF2:AF49, 4), F77)</f>
        <v>2.75</v>
      </c>
      <c r="H77" t="str">
        <f>INDEX(A2:A50, MATCH(G77, AF2:AF50, 0))</f>
        <v>Imperial Legend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175.9639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175.9639</v>
      </c>
      <c r="C79">
        <f>C78/B79</f>
        <v>5.6829838392988566E-5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Imperial Legend (IRE) is highly rated.</v>
      </c>
      <c r="H79" t="str">
        <f>INDEX(A2:A50, MATCH(B79, AE2:AE50, 0))</f>
        <v>Imperial Legend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17.835000000000001</v>
      </c>
      <c r="C80">
        <f>(B81-B80)+0.01</f>
        <v>0.01</v>
      </c>
      <c r="D80" t="str">
        <f>D2</f>
        <v xml:space="preserve">6f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17.835000000000001</v>
      </c>
      <c r="C81">
        <f>C80/B81</f>
        <v>5.6069526212503505E-4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Sirius Move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Catterick</v>
      </c>
    </row>
    <row r="82" spans="1:19" hidden="1" outlineLevel="1">
      <c r="A82" t="s">
        <v>110</v>
      </c>
      <c r="B82">
        <f>INDEX(M2:M49, MATCH(H77, A2:A49, 0))</f>
        <v>61.185000000000002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61.185000000000002</v>
      </c>
      <c r="C83">
        <f>C82/B83</f>
        <v>1.6343875132793985E-4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Imperial Legend (IRE)is the form horse.</v>
      </c>
      <c r="H83" t="str">
        <f>INDEX(A2:A50,MATCH(B83,INDEX(M2:M50,0)))</f>
        <v>Sirius Move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4.7283999999999997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4.7283999999999997</v>
      </c>
      <c r="C85">
        <f>C84/B85</f>
        <v>2.1148802977751461E-3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Imperial Legend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13.8337</v>
      </c>
      <c r="C86">
        <f>(B87-B86)+0.01</f>
        <v>3.0689000000000011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16.892600000000002</v>
      </c>
      <c r="C87">
        <f>C86/B87</f>
        <v>0.18167126434059888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Perfect Words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0.76160000000000005</v>
      </c>
      <c r="C88">
        <f>B89-B88</f>
        <v>1.2694000000000001</v>
      </c>
      <c r="H88" t="str">
        <f>INDEX(X2:X50, MATCH(B88, Y2:Y50, 0))</f>
        <v>Nolan, D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2.0310000000000001</v>
      </c>
      <c r="C89">
        <f>C88/B89</f>
        <v>0.62501230920728701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McGovern, C J is 62.5% ahead of Nolan, D. </v>
      </c>
      <c r="H89" t="str">
        <f>INDEX(X2:X50, MATCH(B89, Y2:Y50, 0))</f>
        <v>McGovern, C J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34.683999999999997</v>
      </c>
      <c r="C90">
        <f>(B91-B90)+0.01</f>
        <v>18.603800000000003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53.277799999999999</v>
      </c>
      <c r="C91">
        <f>(C90+0.01)/(B91+0.01)</f>
        <v>0.3493069708263431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Clergyman outperformed Imperial Legend (IRE) significantly.</v>
      </c>
      <c r="H91" t="str">
        <f>INDEX(A2:A50, MATCH(B91, N2:N50, 0))</f>
        <v>Clergyman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46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0.39129999999999998</v>
      </c>
    </row>
    <row r="96" spans="1:19" hidden="1" outlineLevel="1">
      <c r="A96" t="s">
        <v>70</v>
      </c>
      <c r="B96">
        <f>INDEX(Sheet1!H:H, MATCH($A$51, Sheet1!$A:$A,0))</f>
        <v>0.3261</v>
      </c>
      <c r="C96" t="str">
        <f>IF(AND($B$94&gt;15,B96&gt;0.25),B55)</f>
        <v>Bee Machine (IRE)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Bee Machine (IRE)</v>
      </c>
      <c r="G96" t="str">
        <f>INDEX(F96:F101,MATCH(1,E96:E101,0))</f>
        <v>Bee Machine (IRE)</v>
      </c>
    </row>
    <row r="97" spans="1:6" hidden="1" outlineLevel="1">
      <c r="A97" t="s">
        <v>25</v>
      </c>
      <c r="B97">
        <f>INDEX(Sheet1!J:J, MATCH($A$51, Sheet1!$A:$A,0))</f>
        <v>0.21740000000000001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0.19570000000000001</v>
      </c>
      <c r="C98" t="b">
        <f>IF(AND($B$94&gt;15,B98&gt;0.25),B57)</f>
        <v>0</v>
      </c>
      <c r="D98">
        <f t="shared" si="22"/>
        <v>2</v>
      </c>
      <c r="E98">
        <f t="shared" si="23"/>
        <v>5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0.26090000000000002</v>
      </c>
      <c r="C99" t="str">
        <f>IF(AND($B$94&gt;15,B99&gt;0.25),B59)</f>
        <v>Imperial Legend (IRE)</v>
      </c>
      <c r="D99">
        <f t="shared" si="22"/>
        <v>5</v>
      </c>
      <c r="E99">
        <f t="shared" si="23"/>
        <v>2</v>
      </c>
      <c r="F99" t="str">
        <f t="shared" si="24"/>
        <v>Imperial Legend (IRE)</v>
      </c>
    </row>
    <row r="100" spans="1:6" hidden="1" outlineLevel="1">
      <c r="A100" t="s">
        <v>30</v>
      </c>
      <c r="B100">
        <f>INDEX(Sheet1!N:N, MATCH($A$51, Sheet1!$A:$A,0))</f>
        <v>0.1522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0.23910000000000001</v>
      </c>
      <c r="C101" t="b">
        <f>IF(AND($B$94&gt;15,B101&gt;0.25),B60)</f>
        <v>0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3" width="21.5703125" bestFit="1" customWidth="1"/>
    <col min="4" max="5" width="12" bestFit="1" customWidth="1"/>
    <col min="6" max="6" width="13.28515625" bestFit="1" customWidth="1"/>
    <col min="7" max="7" width="90.140625" bestFit="1" customWidth="1"/>
    <col min="8" max="8" width="21.5703125" bestFit="1" customWidth="1"/>
    <col min="9" max="9" width="13.42578125" bestFit="1" customWidth="1"/>
    <col min="10" max="10" width="16.28515625" bestFit="1" customWidth="1"/>
    <col min="11" max="11" width="39.28515625" bestFit="1" customWidth="1"/>
    <col min="12" max="13" width="14.42578125" bestFit="1" customWidth="1"/>
    <col min="14" max="14" width="16.7109375" bestFit="1" customWidth="1"/>
    <col min="15" max="17" width="21.5703125" bestFit="1" customWidth="1"/>
    <col min="18" max="18" width="16.85546875" bestFit="1" customWidth="1"/>
    <col min="19" max="19" width="21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9.7109375" bestFit="1" customWidth="1"/>
    <col min="25" max="25" width="14.42578125" bestFit="1" customWidth="1"/>
    <col min="26" max="26" width="22.7109375" bestFit="1" customWidth="1"/>
    <col min="27" max="27" width="15" bestFit="1" customWidth="1"/>
    <col min="28" max="28" width="22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932</v>
      </c>
      <c r="B2" s="1">
        <v>0.68055555555555547</v>
      </c>
      <c r="C2" t="s">
        <v>162</v>
      </c>
      <c r="D2" t="s">
        <v>334</v>
      </c>
      <c r="E2" t="s">
        <v>230</v>
      </c>
      <c r="F2">
        <v>2274</v>
      </c>
      <c r="G2" t="s">
        <v>336</v>
      </c>
      <c r="H2" t="s">
        <v>337</v>
      </c>
      <c r="I2" t="s">
        <v>233</v>
      </c>
      <c r="J2" t="s">
        <v>930</v>
      </c>
      <c r="K2" t="s">
        <v>931</v>
      </c>
      <c r="L2">
        <v>4</v>
      </c>
      <c r="M2">
        <v>57.648800000000001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18.648599999999998</v>
      </c>
      <c r="X2" t="s">
        <v>760</v>
      </c>
      <c r="Y2">
        <v>1.2442</v>
      </c>
      <c r="Z2" t="s">
        <v>761</v>
      </c>
      <c r="AA2">
        <v>1.9207000000000001</v>
      </c>
      <c r="AB2" t="s">
        <v>498</v>
      </c>
      <c r="AC2">
        <v>1.8048</v>
      </c>
      <c r="AD2">
        <v>0</v>
      </c>
      <c r="AE2" s="23">
        <v>168.95089999999999</v>
      </c>
      <c r="AF2">
        <v>7</v>
      </c>
      <c r="AG2">
        <v>0</v>
      </c>
    </row>
    <row r="3" spans="1:33">
      <c r="A3" t="s">
        <v>934</v>
      </c>
      <c r="B3" s="1">
        <v>0.68055555555555547</v>
      </c>
      <c r="C3" t="s">
        <v>162</v>
      </c>
      <c r="D3" t="s">
        <v>334</v>
      </c>
      <c r="E3" t="s">
        <v>230</v>
      </c>
      <c r="F3">
        <v>2274</v>
      </c>
      <c r="G3" t="s">
        <v>336</v>
      </c>
      <c r="H3" t="s">
        <v>337</v>
      </c>
      <c r="I3" t="s">
        <v>233</v>
      </c>
      <c r="J3" t="s">
        <v>930</v>
      </c>
      <c r="K3" t="s">
        <v>931</v>
      </c>
      <c r="L3">
        <v>4</v>
      </c>
      <c r="M3">
        <v>53.027099999999997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20.3371</v>
      </c>
      <c r="X3" t="s">
        <v>362</v>
      </c>
      <c r="Y3">
        <v>2.6069</v>
      </c>
      <c r="Z3" t="s">
        <v>363</v>
      </c>
      <c r="AA3">
        <v>2.1816</v>
      </c>
      <c r="AB3" t="s">
        <v>935</v>
      </c>
      <c r="AC3">
        <v>1.2948</v>
      </c>
      <c r="AD3">
        <v>0</v>
      </c>
      <c r="AE3">
        <v>160.1018</v>
      </c>
      <c r="AF3">
        <v>5.5</v>
      </c>
      <c r="AG3">
        <v>0</v>
      </c>
    </row>
    <row r="4" spans="1:33">
      <c r="A4" t="s">
        <v>936</v>
      </c>
      <c r="B4" s="1">
        <v>0.68055555555555547</v>
      </c>
      <c r="C4" t="s">
        <v>162</v>
      </c>
      <c r="D4" t="s">
        <v>334</v>
      </c>
      <c r="E4" t="s">
        <v>230</v>
      </c>
      <c r="F4">
        <v>2274</v>
      </c>
      <c r="G4" t="s">
        <v>336</v>
      </c>
      <c r="H4" t="s">
        <v>337</v>
      </c>
      <c r="I4" t="s">
        <v>233</v>
      </c>
      <c r="J4" t="s">
        <v>930</v>
      </c>
      <c r="K4" t="s">
        <v>931</v>
      </c>
      <c r="L4">
        <v>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848</v>
      </c>
      <c r="Y4">
        <v>0.99980000000000002</v>
      </c>
      <c r="Z4" t="s">
        <v>849</v>
      </c>
      <c r="AA4">
        <v>3.6162000000000001</v>
      </c>
      <c r="AB4" t="s">
        <v>380</v>
      </c>
      <c r="AC4">
        <v>1.9386000000000001</v>
      </c>
      <c r="AD4">
        <v>0</v>
      </c>
      <c r="AE4">
        <v>6.5545999999999998</v>
      </c>
      <c r="AF4">
        <v>10</v>
      </c>
      <c r="AG4">
        <v>0</v>
      </c>
    </row>
    <row r="5" spans="1:33">
      <c r="A5" t="s">
        <v>937</v>
      </c>
      <c r="B5" s="1">
        <v>0.68055555555555547</v>
      </c>
      <c r="C5" t="s">
        <v>162</v>
      </c>
      <c r="D5" t="s">
        <v>334</v>
      </c>
      <c r="E5" t="s">
        <v>230</v>
      </c>
      <c r="F5">
        <v>2274</v>
      </c>
      <c r="G5" t="s">
        <v>336</v>
      </c>
      <c r="H5" t="s">
        <v>337</v>
      </c>
      <c r="I5" t="s">
        <v>233</v>
      </c>
      <c r="J5" t="s">
        <v>930</v>
      </c>
      <c r="K5" t="s">
        <v>931</v>
      </c>
      <c r="L5">
        <v>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938</v>
      </c>
      <c r="Y5">
        <v>1.6873</v>
      </c>
      <c r="Z5" t="s">
        <v>939</v>
      </c>
      <c r="AA5">
        <v>0.59960000000000002</v>
      </c>
      <c r="AB5" t="s">
        <v>498</v>
      </c>
      <c r="AC5">
        <v>1.8048</v>
      </c>
      <c r="AD5">
        <v>2.1</v>
      </c>
      <c r="AE5">
        <v>6.1917</v>
      </c>
      <c r="AF5">
        <v>20</v>
      </c>
      <c r="AG5">
        <v>0</v>
      </c>
    </row>
    <row r="6" spans="1:33">
      <c r="A6" t="s">
        <v>940</v>
      </c>
      <c r="B6" s="1">
        <v>0.68055555555555547</v>
      </c>
      <c r="C6" t="s">
        <v>162</v>
      </c>
      <c r="D6" t="s">
        <v>334</v>
      </c>
      <c r="E6" t="s">
        <v>230</v>
      </c>
      <c r="F6">
        <v>2274</v>
      </c>
      <c r="G6" t="s">
        <v>336</v>
      </c>
      <c r="H6" t="s">
        <v>337</v>
      </c>
      <c r="I6" t="s">
        <v>233</v>
      </c>
      <c r="J6" t="s">
        <v>930</v>
      </c>
      <c r="K6" t="s">
        <v>931</v>
      </c>
      <c r="L6">
        <v>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378</v>
      </c>
      <c r="Y6">
        <v>2.7934999999999999</v>
      </c>
      <c r="Z6" t="s">
        <v>567</v>
      </c>
      <c r="AA6">
        <v>1.6967000000000001</v>
      </c>
      <c r="AB6" t="s">
        <v>941</v>
      </c>
      <c r="AC6">
        <v>1.5634999999999999</v>
      </c>
      <c r="AD6">
        <v>0</v>
      </c>
      <c r="AE6">
        <v>6.0537000000000001</v>
      </c>
      <c r="AF6">
        <v>7</v>
      </c>
      <c r="AG6">
        <v>0</v>
      </c>
    </row>
    <row r="7" spans="1:33">
      <c r="A7" t="s">
        <v>942</v>
      </c>
      <c r="B7" s="1">
        <v>0.68055555555555547</v>
      </c>
      <c r="C7" t="s">
        <v>162</v>
      </c>
      <c r="D7" t="s">
        <v>334</v>
      </c>
      <c r="E7" t="s">
        <v>230</v>
      </c>
      <c r="F7">
        <v>2274</v>
      </c>
      <c r="G7" t="s">
        <v>336</v>
      </c>
      <c r="H7" t="s">
        <v>337</v>
      </c>
      <c r="I7" t="s">
        <v>233</v>
      </c>
      <c r="J7" t="s">
        <v>930</v>
      </c>
      <c r="K7" t="s">
        <v>931</v>
      </c>
      <c r="L7">
        <v>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564</v>
      </c>
      <c r="Y7">
        <v>1.8278000000000001</v>
      </c>
      <c r="Z7" t="s">
        <v>383</v>
      </c>
      <c r="AA7">
        <v>2.0876999999999999</v>
      </c>
      <c r="AB7" t="s">
        <v>487</v>
      </c>
      <c r="AC7">
        <v>1.9461999999999999</v>
      </c>
      <c r="AD7">
        <v>0</v>
      </c>
      <c r="AE7">
        <v>5.8616999999999999</v>
      </c>
      <c r="AF7">
        <v>8</v>
      </c>
      <c r="AG7">
        <v>0</v>
      </c>
    </row>
    <row r="8" spans="1:33">
      <c r="A8" t="s">
        <v>943</v>
      </c>
      <c r="B8" s="1">
        <v>0.68055555555555547</v>
      </c>
      <c r="C8" t="s">
        <v>162</v>
      </c>
      <c r="D8" t="s">
        <v>334</v>
      </c>
      <c r="E8" t="s">
        <v>230</v>
      </c>
      <c r="F8">
        <v>2274</v>
      </c>
      <c r="G8" t="s">
        <v>336</v>
      </c>
      <c r="H8" t="s">
        <v>337</v>
      </c>
      <c r="I8" t="s">
        <v>233</v>
      </c>
      <c r="J8" t="s">
        <v>930</v>
      </c>
      <c r="K8" t="s">
        <v>931</v>
      </c>
      <c r="L8">
        <v>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382</v>
      </c>
      <c r="Y8">
        <v>2.4712000000000001</v>
      </c>
      <c r="Z8" t="s">
        <v>944</v>
      </c>
      <c r="AA8">
        <v>1.482</v>
      </c>
      <c r="AB8" t="s">
        <v>603</v>
      </c>
      <c r="AC8">
        <v>1.8826000000000001</v>
      </c>
      <c r="AD8">
        <v>0</v>
      </c>
      <c r="AE8">
        <v>5.8357999999999999</v>
      </c>
      <c r="AF8">
        <v>12</v>
      </c>
      <c r="AG8">
        <v>0</v>
      </c>
    </row>
    <row r="9" spans="1:33">
      <c r="A9" t="s">
        <v>945</v>
      </c>
      <c r="B9" s="1">
        <v>0.68055555555555547</v>
      </c>
      <c r="C9" t="s">
        <v>162</v>
      </c>
      <c r="D9" t="s">
        <v>334</v>
      </c>
      <c r="E9" t="s">
        <v>230</v>
      </c>
      <c r="F9">
        <v>2274</v>
      </c>
      <c r="G9" t="s">
        <v>336</v>
      </c>
      <c r="H9" t="s">
        <v>337</v>
      </c>
      <c r="I9" t="s">
        <v>233</v>
      </c>
      <c r="J9" t="s">
        <v>930</v>
      </c>
      <c r="K9" t="s">
        <v>931</v>
      </c>
      <c r="L9">
        <v>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350</v>
      </c>
      <c r="Y9">
        <v>3.9239000000000002</v>
      </c>
      <c r="Z9" t="s">
        <v>946</v>
      </c>
      <c r="AA9">
        <v>1.2317</v>
      </c>
      <c r="AB9" t="s">
        <v>947</v>
      </c>
      <c r="AC9">
        <v>0</v>
      </c>
      <c r="AD9">
        <v>0</v>
      </c>
      <c r="AE9">
        <v>5.1555999999999997</v>
      </c>
      <c r="AF9">
        <v>10</v>
      </c>
      <c r="AG9">
        <v>0</v>
      </c>
    </row>
    <row r="10" spans="1:33">
      <c r="A10" t="s">
        <v>948</v>
      </c>
      <c r="B10" s="1">
        <v>0.68055555555555547</v>
      </c>
      <c r="C10" t="s">
        <v>162</v>
      </c>
      <c r="D10" t="s">
        <v>334</v>
      </c>
      <c r="E10" t="s">
        <v>230</v>
      </c>
      <c r="F10">
        <v>2274</v>
      </c>
      <c r="G10" t="s">
        <v>336</v>
      </c>
      <c r="H10" t="s">
        <v>337</v>
      </c>
      <c r="I10" t="s">
        <v>233</v>
      </c>
      <c r="J10" t="s">
        <v>930</v>
      </c>
      <c r="K10" t="s">
        <v>931</v>
      </c>
      <c r="L10">
        <v>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949</v>
      </c>
      <c r="Y10">
        <v>2.7605</v>
      </c>
      <c r="Z10" t="s">
        <v>950</v>
      </c>
      <c r="AA10">
        <v>8.3299999999999999E-2</v>
      </c>
      <c r="AB10" t="s">
        <v>951</v>
      </c>
      <c r="AC10">
        <v>2.1739999999999999</v>
      </c>
      <c r="AD10">
        <v>0</v>
      </c>
      <c r="AE10">
        <v>5.0178000000000003</v>
      </c>
      <c r="AF10">
        <v>3</v>
      </c>
      <c r="AG10">
        <v>0</v>
      </c>
    </row>
    <row r="11" spans="1:33">
      <c r="A11" t="s">
        <v>952</v>
      </c>
      <c r="B11" s="1">
        <v>0.68055555555555547</v>
      </c>
      <c r="C11" t="s">
        <v>162</v>
      </c>
      <c r="D11" t="s">
        <v>334</v>
      </c>
      <c r="E11" t="s">
        <v>230</v>
      </c>
      <c r="F11">
        <v>2274</v>
      </c>
      <c r="G11" t="s">
        <v>336</v>
      </c>
      <c r="H11" t="s">
        <v>337</v>
      </c>
      <c r="I11" t="s">
        <v>233</v>
      </c>
      <c r="J11" t="s">
        <v>930</v>
      </c>
      <c r="K11" t="s">
        <v>931</v>
      </c>
      <c r="L11">
        <v>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953</v>
      </c>
      <c r="Y11">
        <v>2.468</v>
      </c>
      <c r="Z11" t="s">
        <v>954</v>
      </c>
      <c r="AA11">
        <v>0.40789999999999998</v>
      </c>
      <c r="AB11" t="s">
        <v>955</v>
      </c>
      <c r="AC11">
        <v>0.63590000000000002</v>
      </c>
      <c r="AD11">
        <v>0</v>
      </c>
      <c r="AE11">
        <v>3.5118</v>
      </c>
      <c r="AF11">
        <v>50</v>
      </c>
      <c r="AG11">
        <v>0</v>
      </c>
    </row>
    <row r="12" spans="1:33">
      <c r="A12" t="s">
        <v>956</v>
      </c>
      <c r="B12" s="1">
        <v>0.68055555555555547</v>
      </c>
      <c r="C12" t="s">
        <v>162</v>
      </c>
      <c r="D12" t="s">
        <v>334</v>
      </c>
      <c r="E12" t="s">
        <v>230</v>
      </c>
      <c r="F12">
        <v>2274</v>
      </c>
      <c r="G12" t="s">
        <v>336</v>
      </c>
      <c r="H12" t="s">
        <v>337</v>
      </c>
      <c r="I12" t="s">
        <v>233</v>
      </c>
      <c r="J12" t="s">
        <v>930</v>
      </c>
      <c r="K12" t="s">
        <v>931</v>
      </c>
      <c r="L12">
        <v>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584</v>
      </c>
      <c r="Y12">
        <v>0.92610000000000003</v>
      </c>
      <c r="Z12" t="s">
        <v>957</v>
      </c>
      <c r="AA12">
        <v>9.0899999999999995E-2</v>
      </c>
      <c r="AB12" t="s">
        <v>598</v>
      </c>
      <c r="AC12">
        <v>1.6071</v>
      </c>
      <c r="AD12">
        <v>0</v>
      </c>
      <c r="AE12">
        <v>2.6240999999999999</v>
      </c>
      <c r="AF12">
        <v>6</v>
      </c>
      <c r="AG12">
        <v>0</v>
      </c>
    </row>
    <row r="51" spans="1:33" hidden="1" outlineLevel="1">
      <c r="A51" t="str">
        <f>C2</f>
        <v>Bangor</v>
      </c>
      <c r="B51">
        <f>B2</f>
        <v>0.68055555555555547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Mint Gold (IRE)</v>
      </c>
      <c r="L52" t="str">
        <f t="shared" si="0"/>
        <v>Mint Gold (IRE)</v>
      </c>
      <c r="M52" t="str">
        <f t="shared" si="0"/>
        <v>Mint Gold (IRE)</v>
      </c>
      <c r="N52" t="str">
        <f t="shared" ref="N52:N91" si="1">INDEX($A$2:$A$20,(MATCH(LARGE(W$2:W$20,$J52),W$2:W$20,0)))</f>
        <v>Telart (FR)</v>
      </c>
      <c r="O52" t="str">
        <f t="shared" ref="O52:O91" si="2">INDEX($A$2:$A$20,(MATCH(LARGE(AA$2:AA$20,$J52),AA$2:AA$20,0)))</f>
        <v>Jimmy The Digger</v>
      </c>
      <c r="P52" t="str">
        <f t="shared" ref="P52:P91" si="3">INDEX($A$2:$A$20,(MATCH(LARGE(Y$2:Y$20,$J52),Y$2:Y$20,0)))</f>
        <v>Weapons Out (FR)</v>
      </c>
      <c r="Q52" t="str">
        <f t="shared" ref="Q52:Q91" si="4">INDEX($A$2:$A$20,(MATCH(LARGE(Y$2:Y$20,$J52),Y$2:Y$20,0)))</f>
        <v>Weapons Out (FR)</v>
      </c>
      <c r="R52" t="str">
        <f t="shared" ref="R52:R91" si="5">INDEX($A$2:$A$20,(MATCH(LARGE(AD$2:AD$20,$J52),AD$2:AD$20,0)))</f>
        <v>Our Rockstar (IRE)</v>
      </c>
      <c r="S52" t="str">
        <f t="shared" ref="S52:S80" si="6">A2</f>
        <v>Mint Gold (IRE)</v>
      </c>
      <c r="V52">
        <f t="shared" ref="V52:V80" si="7">SUM(Y52:AF52)</f>
        <v>71</v>
      </c>
      <c r="W52">
        <f t="shared" ref="W52:W80" si="8">V52-AG2</f>
        <v>71</v>
      </c>
      <c r="X52">
        <f t="shared" ref="X52:X60" si="9">IF(ISNA(W52),"",W52)</f>
        <v>71</v>
      </c>
      <c r="Y52">
        <f t="shared" ref="Y52:AA80" si="10">(($H$63+1)-(RANK(M2,M$2:M$30)))</f>
        <v>11</v>
      </c>
      <c r="Z52">
        <f t="shared" si="10"/>
        <v>11</v>
      </c>
      <c r="AA52">
        <f t="shared" si="10"/>
        <v>11</v>
      </c>
      <c r="AB52">
        <f t="shared" ref="AB52:AB80" si="11">(($H$63+1)-(RANK(W2,W$2:W$30)))</f>
        <v>10</v>
      </c>
      <c r="AC52">
        <f t="shared" ref="AC52:AC80" si="12">(($H$63+1)-(RANK(Y2,Y$2:Y$30)))</f>
        <v>3</v>
      </c>
      <c r="AD52">
        <f t="shared" ref="AD52:AD80" si="13">(($H$63+1)-(RANK(AA2,AA$2:AA$30)))</f>
        <v>8</v>
      </c>
      <c r="AE52">
        <f t="shared" ref="AE52:AF80" si="14">(($H$63+1)-(RANK(AC2,AC$2:AC$30)))</f>
        <v>7</v>
      </c>
      <c r="AF52">
        <f t="shared" si="14"/>
        <v>10</v>
      </c>
      <c r="AG52" t="str">
        <f>INDEX(S52:S92, MATCH(LARGE(X52:X92, 1),X52:X92, 0))</f>
        <v>Telart (FR)</v>
      </c>
    </row>
    <row r="53" spans="1:33" hidden="1" outlineLevel="1">
      <c r="A53" t="s">
        <v>43</v>
      </c>
      <c r="B53" t="str">
        <f>A2</f>
        <v>Mint Gold (IRE)</v>
      </c>
      <c r="C53">
        <f>AE2</f>
        <v>168.95089999999999</v>
      </c>
      <c r="D53">
        <f>AG2</f>
        <v>0</v>
      </c>
      <c r="E53">
        <f>C53-D53</f>
        <v>168.95089999999999</v>
      </c>
      <c r="F53">
        <f>SUMIF(B53:B61, B53, G53:G61)</f>
        <v>0.13254668109341505</v>
      </c>
      <c r="G53">
        <f>(1/C53)*(C53-C54)</f>
        <v>5.237675561361315E-2</v>
      </c>
      <c r="H53">
        <f>AF2</f>
        <v>7</v>
      </c>
      <c r="J53">
        <v>2</v>
      </c>
      <c r="K53" t="str">
        <f t="shared" si="0"/>
        <v>Telart (FR)</v>
      </c>
      <c r="L53" t="str">
        <f t="shared" si="0"/>
        <v>Mint Gold (IRE)</v>
      </c>
      <c r="M53" t="str">
        <f t="shared" si="0"/>
        <v>Mint Gold (IRE)</v>
      </c>
      <c r="N53" t="str">
        <f t="shared" si="1"/>
        <v>Mint Gold (IRE)</v>
      </c>
      <c r="O53" t="str">
        <f t="shared" si="2"/>
        <v>Telart (FR)</v>
      </c>
      <c r="P53" t="str">
        <f t="shared" si="3"/>
        <v>Armattiekan (IRE)</v>
      </c>
      <c r="Q53" t="str">
        <f t="shared" si="4"/>
        <v>Armattiekan (IRE)</v>
      </c>
      <c r="R53" t="str">
        <f t="shared" si="5"/>
        <v>Mint Gold (IRE)</v>
      </c>
      <c r="S53" t="str">
        <f t="shared" si="6"/>
        <v>Telart (FR)</v>
      </c>
      <c r="V53">
        <f t="shared" si="7"/>
        <v>74</v>
      </c>
      <c r="W53">
        <f t="shared" si="8"/>
        <v>74</v>
      </c>
      <c r="X53">
        <f t="shared" si="9"/>
        <v>74</v>
      </c>
      <c r="Y53">
        <f t="shared" si="10"/>
        <v>10</v>
      </c>
      <c r="Z53">
        <f t="shared" si="10"/>
        <v>11</v>
      </c>
      <c r="AA53">
        <f t="shared" si="10"/>
        <v>11</v>
      </c>
      <c r="AB53">
        <f t="shared" si="11"/>
        <v>11</v>
      </c>
      <c r="AC53">
        <f t="shared" si="12"/>
        <v>8</v>
      </c>
      <c r="AD53">
        <f t="shared" si="13"/>
        <v>10</v>
      </c>
      <c r="AE53">
        <f t="shared" si="14"/>
        <v>3</v>
      </c>
      <c r="AF53">
        <f t="shared" si="14"/>
        <v>10</v>
      </c>
    </row>
    <row r="54" spans="1:33" hidden="1" outlineLevel="1">
      <c r="A54" t="s">
        <v>44</v>
      </c>
      <c r="B54" t="str">
        <f>A3</f>
        <v>Telart (FR)</v>
      </c>
      <c r="C54">
        <f>AE3</f>
        <v>160.1018</v>
      </c>
      <c r="D54">
        <f>AG3</f>
        <v>0</v>
      </c>
      <c r="E54">
        <f t="shared" ref="E54:E55" si="15">C54-D54</f>
        <v>160.1018</v>
      </c>
      <c r="F54">
        <f ca="1">SUMIF(B53:B64, B54, G53:G61)</f>
        <v>8.3025603453786484E-2</v>
      </c>
      <c r="H54">
        <f>AF3</f>
        <v>5.5</v>
      </c>
      <c r="J54">
        <v>3</v>
      </c>
      <c r="K54" t="str">
        <f t="shared" si="0"/>
        <v>Jimmy The Digger</v>
      </c>
      <c r="L54" t="str">
        <f t="shared" si="0"/>
        <v>Mint Gold (IRE)</v>
      </c>
      <c r="M54" t="str">
        <f t="shared" si="0"/>
        <v>Mint Gold (IRE)</v>
      </c>
      <c r="N54" t="str">
        <f t="shared" si="1"/>
        <v>Jimmy The Digger</v>
      </c>
      <c r="O54" t="str">
        <f t="shared" si="2"/>
        <v>Heresthething (IRE)</v>
      </c>
      <c r="P54" t="str">
        <f t="shared" si="3"/>
        <v>Epalo De La Thinte (FR)</v>
      </c>
      <c r="Q54" t="str">
        <f t="shared" si="4"/>
        <v>Epalo De La Thinte (FR)</v>
      </c>
      <c r="R54" t="str">
        <f t="shared" si="5"/>
        <v>Mint Gold (IRE)</v>
      </c>
      <c r="S54" t="str">
        <f t="shared" si="6"/>
        <v>Jimmy The Digger</v>
      </c>
      <c r="V54">
        <f t="shared" si="7"/>
        <v>72</v>
      </c>
      <c r="W54">
        <f t="shared" si="8"/>
        <v>72</v>
      </c>
      <c r="X54">
        <f t="shared" si="9"/>
        <v>72</v>
      </c>
      <c r="Y54">
        <f t="shared" si="10"/>
        <v>9</v>
      </c>
      <c r="Z54">
        <f t="shared" si="10"/>
        <v>11</v>
      </c>
      <c r="AA54">
        <f t="shared" si="10"/>
        <v>11</v>
      </c>
      <c r="AB54">
        <f t="shared" si="11"/>
        <v>9</v>
      </c>
      <c r="AC54">
        <f t="shared" si="12"/>
        <v>2</v>
      </c>
      <c r="AD54">
        <f t="shared" si="13"/>
        <v>11</v>
      </c>
      <c r="AE54">
        <f t="shared" si="14"/>
        <v>9</v>
      </c>
      <c r="AF54">
        <f t="shared" si="14"/>
        <v>10</v>
      </c>
    </row>
    <row r="55" spans="1:33" hidden="1" outlineLevel="1">
      <c r="A55" t="s">
        <v>45</v>
      </c>
      <c r="B55" t="str">
        <f>A4</f>
        <v>Jimmy The Digger</v>
      </c>
      <c r="C55">
        <f>AE4</f>
        <v>6.5545999999999998</v>
      </c>
      <c r="D55">
        <f>AG4</f>
        <v>0</v>
      </c>
      <c r="E55">
        <f t="shared" si="15"/>
        <v>6.5545999999999998</v>
      </c>
      <c r="F55">
        <f ca="1">SUMIF(B53:B64, B55, G53:G61)</f>
        <v>0.3967147834743654</v>
      </c>
      <c r="H55">
        <f>AF4</f>
        <v>10</v>
      </c>
      <c r="J55">
        <v>4</v>
      </c>
      <c r="K55" t="str">
        <f t="shared" si="0"/>
        <v>Jimmy The Digger</v>
      </c>
      <c r="L55" t="str">
        <f t="shared" si="0"/>
        <v>Mint Gold (IRE)</v>
      </c>
      <c r="M55" t="str">
        <f t="shared" si="0"/>
        <v>Mint Gold (IRE)</v>
      </c>
      <c r="N55" t="str">
        <f t="shared" si="1"/>
        <v>Jimmy The Digger</v>
      </c>
      <c r="O55" t="str">
        <f t="shared" si="2"/>
        <v>Mint Gold (IRE)</v>
      </c>
      <c r="P55" t="str">
        <f t="shared" si="3"/>
        <v>Telart (FR)</v>
      </c>
      <c r="Q55" t="str">
        <f t="shared" si="4"/>
        <v>Telart (FR)</v>
      </c>
      <c r="R55" t="str">
        <f t="shared" si="5"/>
        <v>Mint Gold (IRE)</v>
      </c>
      <c r="S55" t="str">
        <f t="shared" si="6"/>
        <v>Our Rockstar (IRE)</v>
      </c>
      <c r="V55">
        <f t="shared" si="7"/>
        <v>66</v>
      </c>
      <c r="W55">
        <f t="shared" si="8"/>
        <v>66</v>
      </c>
      <c r="X55">
        <f t="shared" si="9"/>
        <v>66</v>
      </c>
      <c r="Y55">
        <f t="shared" si="10"/>
        <v>9</v>
      </c>
      <c r="Z55">
        <f t="shared" si="10"/>
        <v>11</v>
      </c>
      <c r="AA55">
        <f t="shared" si="10"/>
        <v>11</v>
      </c>
      <c r="AB55">
        <f t="shared" si="11"/>
        <v>9</v>
      </c>
      <c r="AC55">
        <f t="shared" si="12"/>
        <v>4</v>
      </c>
      <c r="AD55">
        <f t="shared" si="13"/>
        <v>4</v>
      </c>
      <c r="AE55">
        <f t="shared" si="14"/>
        <v>7</v>
      </c>
      <c r="AF55">
        <f t="shared" si="14"/>
        <v>11</v>
      </c>
    </row>
    <row r="56" spans="1:33" hidden="1" outlineLevel="1">
      <c r="A56" t="s">
        <v>46</v>
      </c>
      <c r="B56" t="str">
        <f>INDEX(A$2:A$20,MATCH(C56,M$2:M$20,0))</f>
        <v>Mint Gold (IRE)</v>
      </c>
      <c r="C56">
        <f>LARGE(M$2:M$20, D56)</f>
        <v>57.648800000000001</v>
      </c>
      <c r="D56">
        <v>1</v>
      </c>
      <c r="E56">
        <f>LARGE(M$2:M$20, F56)</f>
        <v>53.027099999999997</v>
      </c>
      <c r="F56">
        <v>2</v>
      </c>
      <c r="G56">
        <f t="shared" ref="G56:G61" si="16">IF(C56&gt;0, (1/C56)*(C56-E56), 0.1)</f>
        <v>8.016992547980191E-2</v>
      </c>
      <c r="H56">
        <f t="shared" ref="H56:H61" si="17">INDEX(AF$2:AF$20,MATCH(B56,A$2:A$20,0))</f>
        <v>7</v>
      </c>
      <c r="J56">
        <v>5</v>
      </c>
      <c r="K56" t="str">
        <f t="shared" si="0"/>
        <v>Jimmy The Digger</v>
      </c>
      <c r="L56" t="str">
        <f t="shared" si="0"/>
        <v>Mint Gold (IRE)</v>
      </c>
      <c r="M56" t="str">
        <f t="shared" si="0"/>
        <v>Mint Gold (IRE)</v>
      </c>
      <c r="N56" t="str">
        <f t="shared" si="1"/>
        <v>Jimmy The Digger</v>
      </c>
      <c r="O56" t="str">
        <f t="shared" si="2"/>
        <v>Armattiekan (IRE)</v>
      </c>
      <c r="P56" t="str">
        <f t="shared" si="3"/>
        <v>Footloose</v>
      </c>
      <c r="Q56" t="str">
        <f t="shared" si="4"/>
        <v>Footloose</v>
      </c>
      <c r="R56" t="str">
        <f t="shared" si="5"/>
        <v>Mint Gold (IRE)</v>
      </c>
      <c r="S56" t="str">
        <f t="shared" si="6"/>
        <v>Armattiekan (IRE)</v>
      </c>
      <c r="V56">
        <f t="shared" si="7"/>
        <v>71</v>
      </c>
      <c r="W56">
        <f t="shared" si="8"/>
        <v>71</v>
      </c>
      <c r="X56">
        <f t="shared" si="9"/>
        <v>71</v>
      </c>
      <c r="Y56">
        <f t="shared" si="10"/>
        <v>9</v>
      </c>
      <c r="Z56">
        <f t="shared" si="10"/>
        <v>11</v>
      </c>
      <c r="AA56">
        <f t="shared" si="10"/>
        <v>11</v>
      </c>
      <c r="AB56">
        <f t="shared" si="11"/>
        <v>9</v>
      </c>
      <c r="AC56">
        <f t="shared" si="12"/>
        <v>10</v>
      </c>
      <c r="AD56">
        <f t="shared" si="13"/>
        <v>7</v>
      </c>
      <c r="AE56">
        <f t="shared" si="14"/>
        <v>4</v>
      </c>
      <c r="AF56">
        <f t="shared" si="14"/>
        <v>10</v>
      </c>
    </row>
    <row r="57" spans="1:33" hidden="1" outlineLevel="1">
      <c r="A57" t="s">
        <v>25</v>
      </c>
      <c r="B57" t="str">
        <f>INDEX(A$2:A$20,MATCH(C57,W$2:W$20,0))</f>
        <v>Telart (FR)</v>
      </c>
      <c r="C57">
        <f>LARGE(W$2:W$20, D57)</f>
        <v>20.3371</v>
      </c>
      <c r="D57">
        <v>1</v>
      </c>
      <c r="E57">
        <f>LARGE(W$2:W$20, F57)</f>
        <v>18.648599999999998</v>
      </c>
      <c r="F57">
        <v>2</v>
      </c>
      <c r="G57">
        <f t="shared" si="16"/>
        <v>8.3025603453786484E-2</v>
      </c>
      <c r="H57">
        <f t="shared" si="17"/>
        <v>5.5</v>
      </c>
      <c r="J57">
        <v>6</v>
      </c>
      <c r="K57" t="str">
        <f t="shared" si="0"/>
        <v>Jimmy The Digger</v>
      </c>
      <c r="L57" t="str">
        <f t="shared" si="0"/>
        <v>Mint Gold (IRE)</v>
      </c>
      <c r="M57" t="str">
        <f t="shared" si="0"/>
        <v>Mint Gold (IRE)</v>
      </c>
      <c r="N57" t="str">
        <f t="shared" si="1"/>
        <v>Jimmy The Digger</v>
      </c>
      <c r="O57" t="str">
        <f t="shared" si="2"/>
        <v>Footloose</v>
      </c>
      <c r="P57" t="str">
        <f t="shared" si="3"/>
        <v>Apple Mack</v>
      </c>
      <c r="Q57" t="str">
        <f t="shared" si="4"/>
        <v>Apple Mack</v>
      </c>
      <c r="R57" t="str">
        <f t="shared" si="5"/>
        <v>Mint Gold (IRE)</v>
      </c>
      <c r="S57" t="str">
        <f t="shared" si="6"/>
        <v>Heresthething (IRE)</v>
      </c>
      <c r="V57">
        <f t="shared" si="7"/>
        <v>74</v>
      </c>
      <c r="W57">
        <f t="shared" si="8"/>
        <v>74</v>
      </c>
      <c r="X57">
        <f t="shared" si="9"/>
        <v>74</v>
      </c>
      <c r="Y57">
        <f t="shared" si="10"/>
        <v>9</v>
      </c>
      <c r="Z57">
        <f t="shared" si="10"/>
        <v>11</v>
      </c>
      <c r="AA57">
        <f t="shared" si="10"/>
        <v>11</v>
      </c>
      <c r="AB57">
        <f t="shared" si="11"/>
        <v>9</v>
      </c>
      <c r="AC57">
        <f t="shared" si="12"/>
        <v>5</v>
      </c>
      <c r="AD57">
        <f t="shared" si="13"/>
        <v>9</v>
      </c>
      <c r="AE57">
        <f t="shared" si="14"/>
        <v>10</v>
      </c>
      <c r="AF57">
        <f t="shared" si="14"/>
        <v>10</v>
      </c>
    </row>
    <row r="58" spans="1:33" hidden="1" outlineLevel="1">
      <c r="A58" t="s">
        <v>28</v>
      </c>
      <c r="B58" t="str">
        <f>INDEX(A$2:A$20,MATCH(C58,AA$2:AA$20,0))</f>
        <v>Jimmy The Digger</v>
      </c>
      <c r="C58">
        <f>LARGE(AA$2:AA$20, D58)</f>
        <v>3.6162000000000001</v>
      </c>
      <c r="D58">
        <v>1</v>
      </c>
      <c r="E58">
        <f>LARGE(AA$2:AA$20, F58)</f>
        <v>2.1816</v>
      </c>
      <c r="F58">
        <v>2</v>
      </c>
      <c r="G58">
        <f t="shared" si="16"/>
        <v>0.3967147834743654</v>
      </c>
      <c r="H58">
        <f t="shared" si="17"/>
        <v>10</v>
      </c>
      <c r="J58">
        <v>7</v>
      </c>
      <c r="K58" t="str">
        <f t="shared" si="0"/>
        <v>Jimmy The Digger</v>
      </c>
      <c r="L58" t="str">
        <f t="shared" si="0"/>
        <v>Mint Gold (IRE)</v>
      </c>
      <c r="M58" t="str">
        <f t="shared" si="0"/>
        <v>Mint Gold (IRE)</v>
      </c>
      <c r="N58" t="str">
        <f t="shared" si="1"/>
        <v>Jimmy The Digger</v>
      </c>
      <c r="O58" t="str">
        <f t="shared" si="2"/>
        <v>Weapons Out (FR)</v>
      </c>
      <c r="P58" t="str">
        <f t="shared" si="3"/>
        <v>Heresthething (IRE)</v>
      </c>
      <c r="Q58" t="str">
        <f t="shared" si="4"/>
        <v>Heresthething (IRE)</v>
      </c>
      <c r="R58" t="str">
        <f t="shared" si="5"/>
        <v>Mint Gold (IRE)</v>
      </c>
      <c r="S58" t="str">
        <f t="shared" si="6"/>
        <v>Footloose</v>
      </c>
      <c r="V58">
        <f t="shared" si="7"/>
        <v>71</v>
      </c>
      <c r="W58">
        <f t="shared" si="8"/>
        <v>71</v>
      </c>
      <c r="X58">
        <f t="shared" si="9"/>
        <v>71</v>
      </c>
      <c r="Y58">
        <f t="shared" si="10"/>
        <v>9</v>
      </c>
      <c r="Z58">
        <f t="shared" si="10"/>
        <v>11</v>
      </c>
      <c r="AA58">
        <f t="shared" si="10"/>
        <v>11</v>
      </c>
      <c r="AB58">
        <f t="shared" si="11"/>
        <v>9</v>
      </c>
      <c r="AC58">
        <f t="shared" si="12"/>
        <v>7</v>
      </c>
      <c r="AD58">
        <f t="shared" si="13"/>
        <v>6</v>
      </c>
      <c r="AE58">
        <f t="shared" si="14"/>
        <v>8</v>
      </c>
      <c r="AF58">
        <f t="shared" si="14"/>
        <v>10</v>
      </c>
    </row>
    <row r="59" spans="1:33" hidden="1" outlineLevel="1">
      <c r="A59" t="s">
        <v>30</v>
      </c>
      <c r="B59" t="str">
        <f>INDEX(A$2:A$20,MATCH(C59,AC$2:AC$20,0))</f>
        <v>Epalo De La Thinte (FR)</v>
      </c>
      <c r="C59">
        <f>LARGE(AC$2:AC$20, D59)</f>
        <v>2.1739999999999999</v>
      </c>
      <c r="D59">
        <v>1</v>
      </c>
      <c r="E59">
        <f>LARGE(AC$2:AC$20, F59)</f>
        <v>1.9461999999999999</v>
      </c>
      <c r="F59">
        <v>2</v>
      </c>
      <c r="G59">
        <f t="shared" si="16"/>
        <v>0.10478380864765409</v>
      </c>
      <c r="H59">
        <f t="shared" si="17"/>
        <v>3</v>
      </c>
      <c r="J59">
        <v>8</v>
      </c>
      <c r="K59" t="str">
        <f t="shared" si="0"/>
        <v>Jimmy The Digger</v>
      </c>
      <c r="L59" t="str">
        <f t="shared" si="0"/>
        <v>Mint Gold (IRE)</v>
      </c>
      <c r="M59" t="str">
        <f t="shared" si="0"/>
        <v>Mint Gold (IRE)</v>
      </c>
      <c r="N59" t="str">
        <f t="shared" si="1"/>
        <v>Jimmy The Digger</v>
      </c>
      <c r="O59" t="str">
        <f t="shared" si="2"/>
        <v>Our Rockstar (IRE)</v>
      </c>
      <c r="P59" t="str">
        <f t="shared" si="3"/>
        <v>Our Rockstar (IRE)</v>
      </c>
      <c r="Q59" t="str">
        <f t="shared" si="4"/>
        <v>Our Rockstar (IRE)</v>
      </c>
      <c r="R59" t="str">
        <f t="shared" si="5"/>
        <v>Mint Gold (IRE)</v>
      </c>
      <c r="S59" t="str">
        <f t="shared" si="6"/>
        <v>Weapons Out (FR)</v>
      </c>
      <c r="V59">
        <f t="shared" si="7"/>
        <v>67</v>
      </c>
      <c r="W59">
        <f t="shared" si="8"/>
        <v>67</v>
      </c>
      <c r="X59">
        <f t="shared" si="9"/>
        <v>67</v>
      </c>
      <c r="Y59">
        <f t="shared" si="10"/>
        <v>9</v>
      </c>
      <c r="Z59">
        <f t="shared" si="10"/>
        <v>11</v>
      </c>
      <c r="AA59">
        <f t="shared" si="10"/>
        <v>11</v>
      </c>
      <c r="AB59">
        <f t="shared" si="11"/>
        <v>9</v>
      </c>
      <c r="AC59">
        <f t="shared" si="12"/>
        <v>11</v>
      </c>
      <c r="AD59">
        <f t="shared" si="13"/>
        <v>5</v>
      </c>
      <c r="AE59">
        <f t="shared" si="14"/>
        <v>1</v>
      </c>
      <c r="AF59">
        <f t="shared" si="14"/>
        <v>10</v>
      </c>
    </row>
    <row r="60" spans="1:33" hidden="1" outlineLevel="1">
      <c r="A60" t="s">
        <v>26</v>
      </c>
      <c r="B60" t="str">
        <f>INDEX(A$2:A$20,MATCH(C60,Y$2:Y$20,0))</f>
        <v>Weapons Out (FR)</v>
      </c>
      <c r="C60">
        <f>LARGE(Y$2:Y$20, D60)</f>
        <v>3.9239000000000002</v>
      </c>
      <c r="D60">
        <v>1</v>
      </c>
      <c r="E60">
        <f>LARGE(Y$2:Y$20, F60)</f>
        <v>2.7934999999999999</v>
      </c>
      <c r="F60">
        <v>2</v>
      </c>
      <c r="G60">
        <f t="shared" si="16"/>
        <v>0.2880807360024466</v>
      </c>
      <c r="H60">
        <f t="shared" si="17"/>
        <v>10</v>
      </c>
      <c r="J60">
        <v>9</v>
      </c>
      <c r="K60" t="str">
        <f t="shared" si="0"/>
        <v>Jimmy The Digger</v>
      </c>
      <c r="L60" t="str">
        <f t="shared" si="0"/>
        <v>Mint Gold (IRE)</v>
      </c>
      <c r="M60" t="str">
        <f t="shared" si="0"/>
        <v>Mint Gold (IRE)</v>
      </c>
      <c r="N60" t="str">
        <f t="shared" si="1"/>
        <v>Jimmy The Digger</v>
      </c>
      <c r="O60" t="str">
        <f t="shared" si="2"/>
        <v>Apple Mack</v>
      </c>
      <c r="P60" t="str">
        <f t="shared" si="3"/>
        <v>Mint Gold (IRE)</v>
      </c>
      <c r="Q60" t="str">
        <f t="shared" si="4"/>
        <v>Mint Gold (IRE)</v>
      </c>
      <c r="R60" t="str">
        <f t="shared" si="5"/>
        <v>Mint Gold (IRE)</v>
      </c>
      <c r="S60" t="str">
        <f t="shared" si="6"/>
        <v>Epalo De La Thinte (FR)</v>
      </c>
      <c r="V60">
        <f t="shared" si="7"/>
        <v>71</v>
      </c>
      <c r="W60">
        <f t="shared" si="8"/>
        <v>71</v>
      </c>
      <c r="X60">
        <f t="shared" si="9"/>
        <v>71</v>
      </c>
      <c r="Y60">
        <f t="shared" si="10"/>
        <v>9</v>
      </c>
      <c r="Z60">
        <f t="shared" si="10"/>
        <v>11</v>
      </c>
      <c r="AA60">
        <f t="shared" si="10"/>
        <v>11</v>
      </c>
      <c r="AB60">
        <f t="shared" si="11"/>
        <v>9</v>
      </c>
      <c r="AC60">
        <f t="shared" si="12"/>
        <v>9</v>
      </c>
      <c r="AD60">
        <f t="shared" si="13"/>
        <v>1</v>
      </c>
      <c r="AE60">
        <f t="shared" si="14"/>
        <v>11</v>
      </c>
      <c r="AF60">
        <f t="shared" si="14"/>
        <v>10</v>
      </c>
    </row>
    <row r="61" spans="1:33" hidden="1" outlineLevel="1">
      <c r="A61" t="s">
        <v>47</v>
      </c>
      <c r="B61" t="str">
        <f>INDEX(A$2:A$20,MATCH(C61,AD$2:AD$20,0))</f>
        <v>Our Rockstar (IRE)</v>
      </c>
      <c r="C61">
        <f>LARGE(AD$2:AD$20, D61)</f>
        <v>2.1</v>
      </c>
      <c r="D61">
        <v>1</v>
      </c>
      <c r="E61">
        <f>LARGE(AD$2:AD$20, F61)</f>
        <v>0</v>
      </c>
      <c r="F61">
        <v>2</v>
      </c>
      <c r="G61">
        <f t="shared" si="16"/>
        <v>1</v>
      </c>
      <c r="H61">
        <f t="shared" si="17"/>
        <v>20</v>
      </c>
      <c r="J61">
        <v>10</v>
      </c>
      <c r="K61" t="str">
        <f t="shared" si="0"/>
        <v>Jimmy The Digger</v>
      </c>
      <c r="L61" t="str">
        <f t="shared" si="0"/>
        <v>Mint Gold (IRE)</v>
      </c>
      <c r="M61" t="str">
        <f t="shared" si="0"/>
        <v>Mint Gold (IRE)</v>
      </c>
      <c r="N61" t="str">
        <f t="shared" si="1"/>
        <v>Jimmy The Digger</v>
      </c>
      <c r="O61" t="str">
        <f t="shared" si="2"/>
        <v>Present Chief (IRE)</v>
      </c>
      <c r="P61" t="str">
        <f t="shared" si="3"/>
        <v>Jimmy The Digger</v>
      </c>
      <c r="Q61" t="str">
        <f t="shared" si="4"/>
        <v>Jimmy The Digger</v>
      </c>
      <c r="R61" t="str">
        <f t="shared" si="5"/>
        <v>Mint Gold (IRE)</v>
      </c>
      <c r="S61" t="str">
        <f t="shared" si="6"/>
        <v>Apple Mack</v>
      </c>
      <c r="V61">
        <f t="shared" si="7"/>
        <v>61</v>
      </c>
      <c r="W61">
        <f t="shared" si="8"/>
        <v>61</v>
      </c>
      <c r="X61">
        <f>IF(ISNA(W61),"",W61)</f>
        <v>61</v>
      </c>
      <c r="Y61">
        <f t="shared" si="10"/>
        <v>9</v>
      </c>
      <c r="Z61">
        <f t="shared" si="10"/>
        <v>11</v>
      </c>
      <c r="AA61">
        <f t="shared" si="10"/>
        <v>11</v>
      </c>
      <c r="AB61">
        <f t="shared" si="11"/>
        <v>9</v>
      </c>
      <c r="AC61">
        <f t="shared" si="12"/>
        <v>6</v>
      </c>
      <c r="AD61">
        <f t="shared" si="13"/>
        <v>3</v>
      </c>
      <c r="AE61">
        <f t="shared" si="14"/>
        <v>2</v>
      </c>
      <c r="AF61">
        <f t="shared" si="14"/>
        <v>10</v>
      </c>
    </row>
    <row r="62" spans="1:33" hidden="1" outlineLevel="1">
      <c r="A62" t="s">
        <v>116</v>
      </c>
      <c r="B62" t="str">
        <f>IF(OR(D2="5f ", D2="6f ", D2="7f ", D2="1m "), B57, IF(J2="2yo", B59, B53))</f>
        <v>Mint Gold (IRE)</v>
      </c>
      <c r="J62">
        <v>11</v>
      </c>
      <c r="K62" t="str">
        <f t="shared" si="0"/>
        <v>Jimmy The Digger</v>
      </c>
      <c r="L62" t="str">
        <f t="shared" si="0"/>
        <v>Mint Gold (IRE)</v>
      </c>
      <c r="M62" t="str">
        <f t="shared" si="0"/>
        <v>Mint Gold (IRE)</v>
      </c>
      <c r="N62" t="str">
        <f t="shared" si="1"/>
        <v>Jimmy The Digger</v>
      </c>
      <c r="O62" t="str">
        <f t="shared" si="2"/>
        <v>Epalo De La Thinte (FR)</v>
      </c>
      <c r="P62" t="str">
        <f t="shared" si="3"/>
        <v>Present Chief (IRE)</v>
      </c>
      <c r="Q62" t="str">
        <f t="shared" si="4"/>
        <v>Present Chief (IRE)</v>
      </c>
      <c r="R62" t="str">
        <f t="shared" si="5"/>
        <v>Mint Gold (IRE)</v>
      </c>
      <c r="S62" t="str">
        <f t="shared" si="6"/>
        <v>Present Chief (IRE)</v>
      </c>
      <c r="V62">
        <f t="shared" si="7"/>
        <v>58</v>
      </c>
      <c r="W62">
        <f t="shared" si="8"/>
        <v>58</v>
      </c>
      <c r="X62">
        <f t="shared" ref="X62:X80" si="18">IF(ISNA(W62),"",W62)</f>
        <v>58</v>
      </c>
      <c r="Y62">
        <f t="shared" si="10"/>
        <v>9</v>
      </c>
      <c r="Z62">
        <f t="shared" si="10"/>
        <v>11</v>
      </c>
      <c r="AA62">
        <f t="shared" si="10"/>
        <v>11</v>
      </c>
      <c r="AB62">
        <f t="shared" si="11"/>
        <v>9</v>
      </c>
      <c r="AC62">
        <f t="shared" si="12"/>
        <v>1</v>
      </c>
      <c r="AD62">
        <f t="shared" si="13"/>
        <v>2</v>
      </c>
      <c r="AE62">
        <f t="shared" si="14"/>
        <v>5</v>
      </c>
      <c r="AF62">
        <f t="shared" si="14"/>
        <v>10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Mint Gold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11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>
        <f t="shared" si="10"/>
        <v>9</v>
      </c>
      <c r="Z63">
        <f t="shared" si="10"/>
        <v>11</v>
      </c>
      <c r="AA63">
        <f t="shared" si="10"/>
        <v>11</v>
      </c>
      <c r="AB63">
        <f t="shared" si="11"/>
        <v>9</v>
      </c>
      <c r="AC63" t="e">
        <f t="shared" si="12"/>
        <v>#N/A</v>
      </c>
      <c r="AD63" t="e">
        <f t="shared" si="13"/>
        <v>#N/A</v>
      </c>
      <c r="AE63">
        <f t="shared" si="14"/>
        <v>1</v>
      </c>
      <c r="AF63">
        <f t="shared" si="14"/>
        <v>10</v>
      </c>
    </row>
    <row r="64" spans="1:33" hidden="1" outlineLevel="1">
      <c r="A64" t="s">
        <v>48</v>
      </c>
      <c r="B64" t="str">
        <f>INDEX(B53:B63,MODE(MATCH(B53:B63,B53:B63,0)))</f>
        <v>Mint Gold (IRE)</v>
      </c>
      <c r="C64">
        <f>INDEX(AF$2:AF$20,MATCH(B64,A$2:A$20,0))</f>
        <v>7</v>
      </c>
      <c r="D64">
        <v>1</v>
      </c>
      <c r="E64">
        <f>SUMIF(B53:B61, B64, G53:G61)</f>
        <v>0.13254668109341505</v>
      </c>
      <c r="F64">
        <v>0</v>
      </c>
      <c r="G64" t="str">
        <f>K2</f>
        <v>starsports.bet Standard Open NH Flat Race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9</v>
      </c>
      <c r="Z64">
        <f t="shared" si="10"/>
        <v>11</v>
      </c>
      <c r="AA64">
        <f t="shared" si="10"/>
        <v>11</v>
      </c>
      <c r="AB64">
        <f t="shared" si="11"/>
        <v>9</v>
      </c>
      <c r="AC64" t="e">
        <f t="shared" si="12"/>
        <v>#N/A</v>
      </c>
      <c r="AD64" t="e">
        <f t="shared" si="13"/>
        <v>#N/A</v>
      </c>
      <c r="AE64">
        <f t="shared" si="14"/>
        <v>1</v>
      </c>
      <c r="AF64">
        <f t="shared" si="14"/>
        <v>10</v>
      </c>
    </row>
    <row r="65" spans="1:32" hidden="1" outlineLevel="1">
      <c r="A65" t="s">
        <v>121</v>
      </c>
      <c r="B65" t="str">
        <f>IF(ISNA(G96), "no selection", G96)</f>
        <v>Telart (FR)</v>
      </c>
      <c r="C65">
        <f>INDEX(AF$2:AF$20,MATCH(B65,A$2:A$20,0))</f>
        <v>5.5</v>
      </c>
      <c r="D65">
        <v>1</v>
      </c>
      <c r="F65">
        <f>IF(G68="Non Handicap", F64+1, F64)</f>
        <v>1</v>
      </c>
      <c r="G65" t="str">
        <f>D2</f>
        <v xml:space="preserve">2m½f </v>
      </c>
      <c r="H65">
        <f>LARGE(G58:G60, 1)</f>
        <v>0.3967147834743654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9</v>
      </c>
      <c r="Z65">
        <f t="shared" si="10"/>
        <v>11</v>
      </c>
      <c r="AA65">
        <f t="shared" si="10"/>
        <v>11</v>
      </c>
      <c r="AB65">
        <f t="shared" si="11"/>
        <v>9</v>
      </c>
      <c r="AC65" t="e">
        <f t="shared" si="12"/>
        <v>#N/A</v>
      </c>
      <c r="AD65" t="e">
        <f t="shared" si="13"/>
        <v>#N/A</v>
      </c>
      <c r="AE65">
        <f t="shared" si="14"/>
        <v>1</v>
      </c>
      <c r="AF65">
        <f t="shared" si="14"/>
        <v>10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2274</v>
      </c>
      <c r="H66">
        <f ca="1">LARGE(F53:F55, 1)</f>
        <v>0.3967147834743654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9</v>
      </c>
      <c r="Z66">
        <f t="shared" si="10"/>
        <v>11</v>
      </c>
      <c r="AA66">
        <f t="shared" si="10"/>
        <v>11</v>
      </c>
      <c r="AB66">
        <f t="shared" si="11"/>
        <v>9</v>
      </c>
      <c r="AC66" t="e">
        <f t="shared" si="12"/>
        <v>#N/A</v>
      </c>
      <c r="AD66" t="e">
        <f t="shared" si="13"/>
        <v>#N/A</v>
      </c>
      <c r="AE66">
        <f t="shared" si="14"/>
        <v>1</v>
      </c>
      <c r="AF66">
        <f t="shared" si="14"/>
        <v>10</v>
      </c>
    </row>
    <row r="67" spans="1:32" hidden="1" outlineLevel="1">
      <c r="A67" t="s">
        <v>67</v>
      </c>
      <c r="B67" t="str">
        <f ca="1">H67</f>
        <v>Jimmy The Digger</v>
      </c>
      <c r="F67">
        <f>IF(H63&lt;11, F66+1, F66)</f>
        <v>1</v>
      </c>
      <c r="G67" t="str">
        <f>G2</f>
        <v>Good</v>
      </c>
      <c r="H67" t="str">
        <f ca="1">INDEX(B53:B55,MATCH(H66,F53:F55,0))</f>
        <v>Jimmy The Digger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9</v>
      </c>
      <c r="Z67">
        <f t="shared" si="10"/>
        <v>11</v>
      </c>
      <c r="AA67">
        <f t="shared" si="10"/>
        <v>11</v>
      </c>
      <c r="AB67">
        <f t="shared" si="11"/>
        <v>9</v>
      </c>
      <c r="AC67" t="e">
        <f t="shared" si="12"/>
        <v>#N/A</v>
      </c>
      <c r="AD67" t="e">
        <f t="shared" si="13"/>
        <v>#N/A</v>
      </c>
      <c r="AE67">
        <f t="shared" si="14"/>
        <v>1</v>
      </c>
      <c r="AF67">
        <f t="shared" si="14"/>
        <v>10</v>
      </c>
    </row>
    <row r="68" spans="1:32" hidden="1" outlineLevel="1">
      <c r="A68" t="str">
        <f ca="1">INDEX(B62:B67,MODE(MATCH(B62:B67,B62:B67,0)))</f>
        <v>Mint Gold (IRE)</v>
      </c>
      <c r="B68" t="str">
        <f ca="1">IF(ISNA(A68), B56, A68)</f>
        <v>Mint Gold (IRE)</v>
      </c>
      <c r="C68">
        <f ca="1">INDEX(AF$2:AF$20,MATCH(B68,A$2:A$20,0))</f>
        <v>7</v>
      </c>
      <c r="D68">
        <v>1</v>
      </c>
      <c r="F68">
        <f ca="1">IF(E70&gt;0.5, F67+1, F67)</f>
        <v>1</v>
      </c>
      <c r="G68" t="str">
        <f>I2</f>
        <v>Non 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9</v>
      </c>
      <c r="Z68">
        <f t="shared" si="10"/>
        <v>11</v>
      </c>
      <c r="AA68">
        <f t="shared" si="10"/>
        <v>11</v>
      </c>
      <c r="AB68">
        <f t="shared" si="11"/>
        <v>9</v>
      </c>
      <c r="AC68" t="e">
        <f t="shared" si="12"/>
        <v>#N/A</v>
      </c>
      <c r="AD68" t="e">
        <f t="shared" si="13"/>
        <v>#N/A</v>
      </c>
      <c r="AE68">
        <f t="shared" si="14"/>
        <v>1</v>
      </c>
      <c r="AF68">
        <f t="shared" si="14"/>
        <v>10</v>
      </c>
    </row>
    <row r="69" spans="1:32" hidden="1" outlineLevel="1">
      <c r="A69" t="s">
        <v>51</v>
      </c>
      <c r="B69" t="str">
        <f ca="1">IF(OR(ISNA(B68), B68="no selection"), B64, B68)</f>
        <v>Mint Gold (IRE)</v>
      </c>
      <c r="C69">
        <f ca="1">INDEX(AF$2:AF$20,MATCH(B69,A$2:A$20,0))</f>
        <v>7</v>
      </c>
      <c r="D69">
        <v>1</v>
      </c>
      <c r="F69">
        <f ca="1">IF(E70&gt;1, F68+1, F68)</f>
        <v>1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9</v>
      </c>
      <c r="Z69">
        <f t="shared" si="10"/>
        <v>11</v>
      </c>
      <c r="AA69">
        <f t="shared" si="10"/>
        <v>11</v>
      </c>
      <c r="AB69">
        <f t="shared" si="11"/>
        <v>9</v>
      </c>
      <c r="AC69" t="e">
        <f t="shared" si="12"/>
        <v>#N/A</v>
      </c>
      <c r="AD69" t="e">
        <f t="shared" si="13"/>
        <v>#N/A</v>
      </c>
      <c r="AE69">
        <f t="shared" si="14"/>
        <v>1</v>
      </c>
      <c r="AF69">
        <f t="shared" si="14"/>
        <v>10</v>
      </c>
    </row>
    <row r="70" spans="1:32" hidden="1" outlineLevel="1">
      <c r="A70" t="s">
        <v>62</v>
      </c>
      <c r="B70" t="str">
        <f ca="1">IF(B69=FALSE, B53, B69)</f>
        <v>Mint Gold (IRE)</v>
      </c>
      <c r="C70">
        <f ca="1">INDEX(AF$2:AF$20,MATCH(B70,A$2:A$20,0))</f>
        <v>7</v>
      </c>
      <c r="D70">
        <v>1</v>
      </c>
      <c r="E70">
        <f ca="1">SUMIF(B53:B61, B70, G53:G61)</f>
        <v>0.13254668109341505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9</v>
      </c>
      <c r="Z70">
        <f t="shared" si="10"/>
        <v>11</v>
      </c>
      <c r="AA70">
        <f t="shared" si="10"/>
        <v>11</v>
      </c>
      <c r="AB70">
        <f t="shared" si="11"/>
        <v>9</v>
      </c>
      <c r="AC70" t="e">
        <f t="shared" si="12"/>
        <v>#N/A</v>
      </c>
      <c r="AD70" t="e">
        <f t="shared" si="13"/>
        <v>#N/A</v>
      </c>
      <c r="AE70">
        <f t="shared" si="14"/>
        <v>1</v>
      </c>
      <c r="AF70">
        <f t="shared" si="14"/>
        <v>10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9</v>
      </c>
      <c r="Z71">
        <f t="shared" si="10"/>
        <v>11</v>
      </c>
      <c r="AA71">
        <f t="shared" si="10"/>
        <v>11</v>
      </c>
      <c r="AB71">
        <f t="shared" si="11"/>
        <v>9</v>
      </c>
      <c r="AC71" t="e">
        <f t="shared" si="12"/>
        <v>#N/A</v>
      </c>
      <c r="AD71" t="e">
        <f t="shared" si="13"/>
        <v>#N/A</v>
      </c>
      <c r="AE71">
        <f t="shared" si="14"/>
        <v>1</v>
      </c>
      <c r="AF71">
        <f t="shared" si="14"/>
        <v>10</v>
      </c>
    </row>
    <row r="72" spans="1:32" hidden="1" outlineLevel="1">
      <c r="A72" t="s">
        <v>98</v>
      </c>
      <c r="B72" t="str">
        <f>B53</f>
        <v>Mint Gold (IRE)</v>
      </c>
      <c r="C72">
        <f>C53</f>
        <v>168.95089999999999</v>
      </c>
      <c r="D72">
        <f>(1/C72)*(C72-C73)</f>
        <v>5.237675561361315E-2</v>
      </c>
      <c r="E72">
        <f>H53</f>
        <v>7</v>
      </c>
      <c r="F72">
        <f>(E72*10)-10</f>
        <v>60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9</v>
      </c>
      <c r="Z72">
        <f t="shared" si="10"/>
        <v>11</v>
      </c>
      <c r="AA72">
        <f t="shared" si="10"/>
        <v>11</v>
      </c>
      <c r="AB72">
        <f t="shared" si="11"/>
        <v>9</v>
      </c>
      <c r="AC72" t="e">
        <f t="shared" si="12"/>
        <v>#N/A</v>
      </c>
      <c r="AD72" t="e">
        <f t="shared" si="13"/>
        <v>#N/A</v>
      </c>
      <c r="AE72">
        <f t="shared" si="14"/>
        <v>1</v>
      </c>
      <c r="AF72">
        <f t="shared" si="14"/>
        <v>10</v>
      </c>
    </row>
    <row r="73" spans="1:32" hidden="1" outlineLevel="1">
      <c r="A73" t="s">
        <v>99</v>
      </c>
      <c r="B73" t="str">
        <f t="shared" ref="B73:C74" si="19">B54</f>
        <v>Telart (FR)</v>
      </c>
      <c r="C73">
        <f t="shared" si="19"/>
        <v>160.1018</v>
      </c>
      <c r="D73">
        <f>(1/C73)*(C73-C74)</f>
        <v>0.95905979820339315</v>
      </c>
      <c r="E73">
        <f t="shared" ref="E73:E74" si="20">H54</f>
        <v>5.5</v>
      </c>
      <c r="F73">
        <f>(E73*10)-10</f>
        <v>45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9</v>
      </c>
      <c r="Z73">
        <f t="shared" si="10"/>
        <v>11</v>
      </c>
      <c r="AA73">
        <f t="shared" si="10"/>
        <v>11</v>
      </c>
      <c r="AB73">
        <f t="shared" si="11"/>
        <v>9</v>
      </c>
      <c r="AC73" t="e">
        <f t="shared" si="12"/>
        <v>#N/A</v>
      </c>
      <c r="AD73" t="e">
        <f t="shared" si="13"/>
        <v>#N/A</v>
      </c>
      <c r="AE73">
        <f t="shared" si="14"/>
        <v>1</v>
      </c>
      <c r="AF73">
        <f t="shared" si="14"/>
        <v>10</v>
      </c>
    </row>
    <row r="74" spans="1:32" hidden="1" outlineLevel="1">
      <c r="A74" t="s">
        <v>100</v>
      </c>
      <c r="B74" t="str">
        <f t="shared" si="19"/>
        <v>Jimmy The Digger</v>
      </c>
      <c r="C74">
        <f t="shared" si="19"/>
        <v>6.5545999999999998</v>
      </c>
      <c r="E74">
        <f t="shared" si="20"/>
        <v>10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9</v>
      </c>
      <c r="Z74">
        <f t="shared" si="10"/>
        <v>11</v>
      </c>
      <c r="AA74">
        <f t="shared" si="10"/>
        <v>11</v>
      </c>
      <c r="AB74">
        <f t="shared" si="11"/>
        <v>9</v>
      </c>
      <c r="AC74" t="e">
        <f t="shared" si="12"/>
        <v>#N/A</v>
      </c>
      <c r="AD74" t="e">
        <f t="shared" si="13"/>
        <v>#N/A</v>
      </c>
      <c r="AE74">
        <f t="shared" si="14"/>
        <v>1</v>
      </c>
      <c r="AF74">
        <f t="shared" si="14"/>
        <v>10</v>
      </c>
    </row>
    <row r="75" spans="1:32" hidden="1" outlineLevel="1">
      <c r="A75" t="s">
        <v>101</v>
      </c>
      <c r="B75" t="str">
        <f>IF(AND(G68="Non Handicap",H63&gt;=7,H63&lt;=12,D73&gt;0.1,F72&gt;5,F73&gt;5),B72,"")</f>
        <v>Mint Gold (IRE)</v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9</v>
      </c>
      <c r="Z75">
        <f t="shared" si="10"/>
        <v>11</v>
      </c>
      <c r="AA75">
        <f t="shared" si="10"/>
        <v>11</v>
      </c>
      <c r="AB75">
        <f t="shared" si="11"/>
        <v>9</v>
      </c>
      <c r="AC75" t="e">
        <f t="shared" si="12"/>
        <v>#N/A</v>
      </c>
      <c r="AD75" t="e">
        <f t="shared" si="13"/>
        <v>#N/A</v>
      </c>
      <c r="AE75">
        <f t="shared" si="14"/>
        <v>1</v>
      </c>
      <c r="AF75">
        <f t="shared" si="14"/>
        <v>10</v>
      </c>
    </row>
    <row r="76" spans="1:32" hidden="1" outlineLevel="1">
      <c r="A76" t="s">
        <v>102</v>
      </c>
      <c r="B76" t="str">
        <f>IF(AND(G68="Non Handicap",H63&gt;=7,H63&lt;=12,D73&gt;0.1,F72&gt;5,F73&gt;5),B73,"")</f>
        <v>Telart (FR)</v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9</v>
      </c>
      <c r="Z76">
        <f t="shared" si="10"/>
        <v>11</v>
      </c>
      <c r="AA76">
        <f t="shared" si="10"/>
        <v>11</v>
      </c>
      <c r="AB76">
        <f t="shared" si="11"/>
        <v>9</v>
      </c>
      <c r="AC76" t="e">
        <f t="shared" si="12"/>
        <v>#N/A</v>
      </c>
      <c r="AD76" t="e">
        <f t="shared" si="13"/>
        <v>#N/A</v>
      </c>
      <c r="AE76">
        <f t="shared" si="14"/>
        <v>1</v>
      </c>
      <c r="AF76">
        <f t="shared" si="14"/>
        <v>10</v>
      </c>
    </row>
    <row r="77" spans="1:32" hidden="1" outlineLevel="1">
      <c r="A77" t="s">
        <v>105</v>
      </c>
      <c r="B77">
        <f>SMALL(AF2:AF50, 1)</f>
        <v>3</v>
      </c>
      <c r="C77">
        <f>SMALL(AF2:AF50, 1)</f>
        <v>3</v>
      </c>
      <c r="D77" t="str">
        <f>IF(G77&lt;=3, "YES", "NO")</f>
        <v>YES</v>
      </c>
      <c r="E77">
        <f>IF(C77=0,SMALL(AF2:AF49,2), C77)</f>
        <v>3</v>
      </c>
      <c r="F77">
        <f>IF(E77=0, SMALL(AF2:AF49, 3), E77)</f>
        <v>3</v>
      </c>
      <c r="G77">
        <f>IF(F77=0, SMALL(AF2:AF49, 4), F77)</f>
        <v>3</v>
      </c>
      <c r="H77" t="str">
        <f>INDEX(A2:A50, MATCH(G77, AF2:AF50, 0))</f>
        <v>Epalo De La Thinte (FR)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9</v>
      </c>
      <c r="Z77">
        <f t="shared" si="10"/>
        <v>11</v>
      </c>
      <c r="AA77">
        <f t="shared" si="10"/>
        <v>11</v>
      </c>
      <c r="AB77">
        <f t="shared" si="11"/>
        <v>9</v>
      </c>
      <c r="AC77" t="e">
        <f t="shared" si="12"/>
        <v>#N/A</v>
      </c>
      <c r="AD77" t="e">
        <f t="shared" si="13"/>
        <v>#N/A</v>
      </c>
      <c r="AE77">
        <f t="shared" si="14"/>
        <v>1</v>
      </c>
      <c r="AF77">
        <f t="shared" si="14"/>
        <v>10</v>
      </c>
    </row>
    <row r="78" spans="1:32" hidden="1" outlineLevel="1">
      <c r="A78" t="s">
        <v>106</v>
      </c>
      <c r="B78">
        <f>INDEX(AE2:AE50, MATCH(H77, A2:A50, 0))</f>
        <v>5.0178000000000003</v>
      </c>
      <c r="C78">
        <f>(B79-B78)+0.01</f>
        <v>163.94309999999999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9</v>
      </c>
      <c r="Z78">
        <f t="shared" si="10"/>
        <v>11</v>
      </c>
      <c r="AA78">
        <f t="shared" si="10"/>
        <v>11</v>
      </c>
      <c r="AB78">
        <f t="shared" si="11"/>
        <v>9</v>
      </c>
      <c r="AC78" t="e">
        <f t="shared" si="12"/>
        <v>#N/A</v>
      </c>
      <c r="AD78" t="e">
        <f t="shared" si="13"/>
        <v>#N/A</v>
      </c>
      <c r="AE78">
        <f t="shared" si="14"/>
        <v>1</v>
      </c>
      <c r="AF78">
        <f t="shared" si="14"/>
        <v>10</v>
      </c>
    </row>
    <row r="79" spans="1:32" hidden="1" outlineLevel="1">
      <c r="A79" t="s">
        <v>107</v>
      </c>
      <c r="B79">
        <f>LARGE(AE2:AE50, 1)</f>
        <v>168.95089999999999</v>
      </c>
      <c r="C79">
        <f>C78/B79</f>
        <v>0.97035943578874095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Epalo De La Thinte (FR) is 97.04% behind top-rated Mint Gold (IRE). </v>
      </c>
      <c r="H79" t="str">
        <f>INDEX(A2:A50, MATCH(B79, AE2:AE50, 0))</f>
        <v>Mint Gold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9</v>
      </c>
      <c r="Z79">
        <f t="shared" si="10"/>
        <v>11</v>
      </c>
      <c r="AA79">
        <f t="shared" si="10"/>
        <v>11</v>
      </c>
      <c r="AB79">
        <f t="shared" si="11"/>
        <v>9</v>
      </c>
      <c r="AC79" t="e">
        <f t="shared" si="12"/>
        <v>#N/A</v>
      </c>
      <c r="AD79" t="e">
        <f t="shared" si="13"/>
        <v>#N/A</v>
      </c>
      <c r="AE79">
        <f t="shared" si="14"/>
        <v>1</v>
      </c>
      <c r="AF79">
        <f t="shared" si="14"/>
        <v>10</v>
      </c>
    </row>
    <row r="80" spans="1:32" hidden="1" outlineLevel="1">
      <c r="A80" t="s">
        <v>108</v>
      </c>
      <c r="B80">
        <f>INDEX(W2:W50,MATCH(H77,A2:A50,0))</f>
        <v>0</v>
      </c>
      <c r="C80">
        <f>(B81-B80)+0.01</f>
        <v>20.347100000000001</v>
      </c>
      <c r="D80" t="str">
        <f>D2</f>
        <v xml:space="preserve">2m½f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9</v>
      </c>
      <c r="Z80">
        <f t="shared" si="10"/>
        <v>11</v>
      </c>
      <c r="AA80">
        <f t="shared" si="10"/>
        <v>11</v>
      </c>
      <c r="AB80">
        <f t="shared" si="11"/>
        <v>9</v>
      </c>
      <c r="AC80" t="e">
        <f t="shared" si="12"/>
        <v>#N/A</v>
      </c>
      <c r="AD80" t="e">
        <f t="shared" si="13"/>
        <v>#N/A</v>
      </c>
      <c r="AE80">
        <f t="shared" si="14"/>
        <v>1</v>
      </c>
      <c r="AF80">
        <f t="shared" si="14"/>
        <v>10</v>
      </c>
    </row>
    <row r="81" spans="1:19" hidden="1" outlineLevel="1">
      <c r="A81" t="s">
        <v>109</v>
      </c>
      <c r="B81">
        <f>LARGE(W2:W49, 1)</f>
        <v>20.3371</v>
      </c>
      <c r="C81">
        <f>C80/B81</f>
        <v>1.0004917121910204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Present Chief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Bangor</v>
      </c>
    </row>
    <row r="82" spans="1:19" hidden="1" outlineLevel="1">
      <c r="A82" t="s">
        <v>110</v>
      </c>
      <c r="B82">
        <f>INDEX(M2:M49, MATCH(H77, A2:A49, 0))</f>
        <v>0</v>
      </c>
      <c r="C82">
        <f>(B83-B82)+0.01</f>
        <v>57.658799999999999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57.648800000000001</v>
      </c>
      <c r="C83">
        <f>C82/B83</f>
        <v>1.0001734641484297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Present Chief (IRE) is 100.02% ahead of the lay selection Epalo De La Thinte (FR). </v>
      </c>
      <c r="H83" t="str">
        <f>INDEX(A2:A50,MATCH(B83,INDEX(M2:M50,0)))</f>
        <v>Present Chief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2.1739999999999999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2.1739999999999999</v>
      </c>
      <c r="C85">
        <f>C84/B85</f>
        <v>4.5998160073597062E-3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Epalo De La Thinte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0</v>
      </c>
      <c r="C86">
        <f>(B87-B86)+0.01</f>
        <v>2.11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2.1</v>
      </c>
      <c r="C87">
        <f>C86/B87</f>
        <v>1.0047619047619047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Our Rockstar (IRE) is 100.48% ahead of Epalo De La Thinte (FR). </v>
      </c>
      <c r="H87" t="str">
        <f>INDEX(A2:A50, MATCH(B87, AD2:AD50, 0))</f>
        <v>Our Rockstar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2.7605</v>
      </c>
      <c r="C88">
        <f>B89-B88</f>
        <v>1.1634000000000002</v>
      </c>
      <c r="H88" t="str">
        <f>INDEX(X2:X50, MATCH(B88, Y2:Y50, 0))</f>
        <v>Russell, D N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3.9239000000000002</v>
      </c>
      <c r="C89">
        <f>C88/B89</f>
        <v>0.29649073625729511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Sheehan, Gavin. </v>
      </c>
      <c r="H89" t="str">
        <f>INDEX(X2:X50, MATCH(B89, Y2:Y50, 0))</f>
        <v>Sheehan, Gavin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0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0</v>
      </c>
      <c r="C91">
        <f>(C90+0.01)/(B91+0.01)</f>
        <v>2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/>
      </c>
      <c r="H91" t="str">
        <f>INDEX(A2:A50, MATCH(B91, N2:N50, 0))</f>
        <v>Mint Gold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3</v>
      </c>
      <c r="E92">
        <f>COUNTIF(D79:D91, "YES")</f>
        <v>4</v>
      </c>
      <c r="F92" t="str">
        <f>IF(E92=0, "", IF(E92=1, "*", IF(E92=2, "**", IF(E92=3, "***", IF(E92=4, "****", IF(E92&gt;4, "*****", ""))))))</f>
        <v>****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0.33329999999999999</v>
      </c>
    </row>
    <row r="96" spans="1:19" hidden="1" outlineLevel="1">
      <c r="A96" t="s">
        <v>70</v>
      </c>
      <c r="B96">
        <f>INDEX(Sheet1!H:H, MATCH($A$51, Sheet1!$A:$A,0))</f>
        <v>0.1905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str">
        <f>INDEX(F96:F101,MATCH(1,E96:E101,0))</f>
        <v>Telart (FR)</v>
      </c>
    </row>
    <row r="97" spans="1:6" hidden="1" outlineLevel="1">
      <c r="A97" t="s">
        <v>25</v>
      </c>
      <c r="B97">
        <f>INDEX(Sheet1!J:J, MATCH($A$51, Sheet1!$A:$A,0))</f>
        <v>9.5200000000000007E-2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0.42859999999999998</v>
      </c>
      <c r="C98" t="str">
        <f>IF(AND($B$94&gt;15,B98&gt;0.25),B57)</f>
        <v>Telart (FR)</v>
      </c>
      <c r="D98">
        <f t="shared" si="22"/>
        <v>6</v>
      </c>
      <c r="E98">
        <f t="shared" si="23"/>
        <v>1</v>
      </c>
      <c r="F98" t="str">
        <f t="shared" si="24"/>
        <v>Telart (FR)</v>
      </c>
    </row>
    <row r="99" spans="1:6" hidden="1" outlineLevel="1">
      <c r="A99" t="s">
        <v>26</v>
      </c>
      <c r="B99">
        <f>INDEX(Sheet1!P:P, MATCH($A$51, Sheet1!$A:$A,0))</f>
        <v>0.38100000000000001</v>
      </c>
      <c r="C99" t="str">
        <f>IF(AND($B$94&gt;15,B99&gt;0.25),B59)</f>
        <v>Epalo De La Thinte (FR)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0.23810000000000001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0.38100000000000001</v>
      </c>
      <c r="C101" t="str">
        <f>IF(AND($B$94&gt;15,B101&gt;0.25),B60)</f>
        <v>Weapons Out (FR)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2.28515625" bestFit="1" customWidth="1"/>
    <col min="2" max="2" width="16.42578125" bestFit="1" customWidth="1"/>
    <col min="3" max="5" width="12" bestFit="1" customWidth="1"/>
    <col min="6" max="6" width="13.28515625" bestFit="1" customWidth="1"/>
    <col min="7" max="7" width="78" bestFit="1" customWidth="1"/>
    <col min="8" max="8" width="15.42578125" bestFit="1" customWidth="1"/>
    <col min="9" max="9" width="13.42578125" bestFit="1" customWidth="1"/>
    <col min="10" max="10" width="16.28515625" bestFit="1" customWidth="1"/>
    <col min="11" max="11" width="72.5703125" bestFit="1" customWidth="1"/>
    <col min="12" max="12" width="16.42578125" bestFit="1" customWidth="1"/>
    <col min="13" max="13" width="15.42578125" bestFit="1" customWidth="1"/>
    <col min="14" max="14" width="17.5703125" bestFit="1" customWidth="1"/>
    <col min="15" max="17" width="22.28515625" bestFit="1" customWidth="1"/>
    <col min="18" max="18" width="16.42578125" bestFit="1" customWidth="1"/>
    <col min="19" max="19" width="22.28515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7109375" bestFit="1" customWidth="1"/>
    <col min="25" max="25" width="14.42578125" bestFit="1" customWidth="1"/>
    <col min="26" max="26" width="15.85546875" bestFit="1" customWidth="1"/>
    <col min="27" max="27" width="15" bestFit="1" customWidth="1"/>
    <col min="28" max="28" width="18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5.42578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959</v>
      </c>
      <c r="B2" s="1">
        <v>0.6875</v>
      </c>
      <c r="C2" t="s">
        <v>177</v>
      </c>
      <c r="D2" t="s">
        <v>390</v>
      </c>
      <c r="E2" t="s">
        <v>230</v>
      </c>
      <c r="F2">
        <v>2274</v>
      </c>
      <c r="G2" t="s">
        <v>336</v>
      </c>
      <c r="H2" t="s">
        <v>337</v>
      </c>
      <c r="I2" t="s">
        <v>233</v>
      </c>
      <c r="J2" t="s">
        <v>930</v>
      </c>
      <c r="K2" t="s">
        <v>958</v>
      </c>
      <c r="L2">
        <v>4</v>
      </c>
      <c r="M2">
        <v>69.412999999999997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t="s">
        <v>960</v>
      </c>
      <c r="Y2">
        <v>0.71179999999999999</v>
      </c>
      <c r="Z2" t="s">
        <v>351</v>
      </c>
      <c r="AA2">
        <v>3.528</v>
      </c>
      <c r="AB2" t="s">
        <v>360</v>
      </c>
      <c r="AC2">
        <v>1.8165</v>
      </c>
      <c r="AD2">
        <v>65.400000000000006</v>
      </c>
      <c r="AE2" s="23">
        <v>246.44649999999999</v>
      </c>
      <c r="AF2">
        <v>3</v>
      </c>
      <c r="AG2">
        <v>0</v>
      </c>
    </row>
    <row r="3" spans="1:33">
      <c r="A3" t="s">
        <v>961</v>
      </c>
      <c r="B3" s="1">
        <v>0.6875</v>
      </c>
      <c r="C3" t="s">
        <v>177</v>
      </c>
      <c r="D3" t="s">
        <v>390</v>
      </c>
      <c r="E3" t="s">
        <v>230</v>
      </c>
      <c r="F3">
        <v>2274</v>
      </c>
      <c r="G3" t="s">
        <v>336</v>
      </c>
      <c r="H3" t="s">
        <v>337</v>
      </c>
      <c r="I3" t="s">
        <v>233</v>
      </c>
      <c r="J3" t="s">
        <v>930</v>
      </c>
      <c r="K3" t="s">
        <v>958</v>
      </c>
      <c r="L3">
        <v>5</v>
      </c>
      <c r="M3">
        <v>68.226699999999994</v>
      </c>
      <c r="N3">
        <v>29.668600000000001</v>
      </c>
      <c r="O3">
        <v>15.866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17.733599999999999</v>
      </c>
      <c r="X3" t="s">
        <v>962</v>
      </c>
      <c r="Y3">
        <v>1.944</v>
      </c>
      <c r="Z3" t="s">
        <v>714</v>
      </c>
      <c r="AA3">
        <v>1.3920999999999999</v>
      </c>
      <c r="AB3" t="s">
        <v>532</v>
      </c>
      <c r="AC3">
        <v>1.6623000000000001</v>
      </c>
      <c r="AD3">
        <v>18.500599999999999</v>
      </c>
      <c r="AE3">
        <v>176.3056</v>
      </c>
      <c r="AF3">
        <v>2.75</v>
      </c>
      <c r="AG3">
        <v>0</v>
      </c>
    </row>
    <row r="4" spans="1:33">
      <c r="A4" t="s">
        <v>963</v>
      </c>
      <c r="B4" s="1">
        <v>0.6875</v>
      </c>
      <c r="C4" t="s">
        <v>177</v>
      </c>
      <c r="D4" t="s">
        <v>390</v>
      </c>
      <c r="E4" t="s">
        <v>230</v>
      </c>
      <c r="F4">
        <v>2274</v>
      </c>
      <c r="G4" t="s">
        <v>336</v>
      </c>
      <c r="H4" t="s">
        <v>337</v>
      </c>
      <c r="I4" t="s">
        <v>233</v>
      </c>
      <c r="J4" t="s">
        <v>930</v>
      </c>
      <c r="K4" t="s">
        <v>958</v>
      </c>
      <c r="L4">
        <v>5</v>
      </c>
      <c r="M4">
        <v>33.915399999999998</v>
      </c>
      <c r="N4">
        <v>24.0547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14.1393</v>
      </c>
      <c r="X4" t="s">
        <v>964</v>
      </c>
      <c r="Y4">
        <v>0</v>
      </c>
      <c r="Z4" t="s">
        <v>363</v>
      </c>
      <c r="AA4">
        <v>2.2982999999999998</v>
      </c>
      <c r="AB4" t="s">
        <v>395</v>
      </c>
      <c r="AC4">
        <v>1.5085</v>
      </c>
      <c r="AD4">
        <v>3.5</v>
      </c>
      <c r="AE4">
        <v>105.04170000000001</v>
      </c>
      <c r="AF4">
        <v>20</v>
      </c>
      <c r="AG4">
        <v>0</v>
      </c>
    </row>
    <row r="5" spans="1:33">
      <c r="A5" t="s">
        <v>965</v>
      </c>
      <c r="B5" s="1">
        <v>0.6875</v>
      </c>
      <c r="C5" t="s">
        <v>177</v>
      </c>
      <c r="D5" t="s">
        <v>390</v>
      </c>
      <c r="E5" t="s">
        <v>230</v>
      </c>
      <c r="F5">
        <v>2274</v>
      </c>
      <c r="G5" t="s">
        <v>336</v>
      </c>
      <c r="H5" t="s">
        <v>337</v>
      </c>
      <c r="I5" t="s">
        <v>233</v>
      </c>
      <c r="J5" t="s">
        <v>930</v>
      </c>
      <c r="K5" t="s">
        <v>958</v>
      </c>
      <c r="L5">
        <v>4</v>
      </c>
      <c r="M5">
        <v>28.361899999999999</v>
      </c>
      <c r="N5">
        <v>20.7286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12.6357</v>
      </c>
      <c r="X5" t="s">
        <v>513</v>
      </c>
      <c r="Y5">
        <v>1.2470000000000001</v>
      </c>
      <c r="Z5" t="s">
        <v>514</v>
      </c>
      <c r="AA5">
        <v>0.3705</v>
      </c>
      <c r="AB5" t="s">
        <v>966</v>
      </c>
      <c r="AC5">
        <v>0.877</v>
      </c>
      <c r="AD5">
        <v>2.5</v>
      </c>
      <c r="AE5">
        <v>88.456800000000001</v>
      </c>
      <c r="AF5">
        <v>33</v>
      </c>
      <c r="AG5">
        <v>0</v>
      </c>
    </row>
    <row r="6" spans="1:33">
      <c r="A6" t="s">
        <v>967</v>
      </c>
      <c r="B6" s="1">
        <v>0.6875</v>
      </c>
      <c r="C6" t="s">
        <v>177</v>
      </c>
      <c r="D6" t="s">
        <v>390</v>
      </c>
      <c r="E6" t="s">
        <v>230</v>
      </c>
      <c r="F6">
        <v>2274</v>
      </c>
      <c r="G6" t="s">
        <v>336</v>
      </c>
      <c r="H6" t="s">
        <v>337</v>
      </c>
      <c r="I6" t="s">
        <v>233</v>
      </c>
      <c r="J6" t="s">
        <v>930</v>
      </c>
      <c r="K6" t="s">
        <v>958</v>
      </c>
      <c r="L6">
        <v>5</v>
      </c>
      <c r="M6">
        <v>18.320399999999999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4.2857000000000003</v>
      </c>
      <c r="X6" t="s">
        <v>968</v>
      </c>
      <c r="Y6">
        <v>0.18179999999999999</v>
      </c>
      <c r="Z6" t="s">
        <v>969</v>
      </c>
      <c r="AA6">
        <v>0</v>
      </c>
      <c r="AB6" t="s">
        <v>418</v>
      </c>
      <c r="AC6">
        <v>1.1294999999999999</v>
      </c>
      <c r="AD6">
        <v>3.5</v>
      </c>
      <c r="AE6">
        <v>55.282600000000002</v>
      </c>
      <c r="AF6">
        <v>66</v>
      </c>
      <c r="AG6">
        <v>0</v>
      </c>
    </row>
    <row r="7" spans="1:33">
      <c r="A7" t="s">
        <v>970</v>
      </c>
      <c r="B7" s="1">
        <v>0.6875</v>
      </c>
      <c r="C7" t="s">
        <v>177</v>
      </c>
      <c r="D7" t="s">
        <v>390</v>
      </c>
      <c r="E7" t="s">
        <v>230</v>
      </c>
      <c r="F7">
        <v>2274</v>
      </c>
      <c r="G7" t="s">
        <v>336</v>
      </c>
      <c r="H7" t="s">
        <v>337</v>
      </c>
      <c r="I7" t="s">
        <v>233</v>
      </c>
      <c r="J7" t="s">
        <v>930</v>
      </c>
      <c r="K7" t="s">
        <v>958</v>
      </c>
      <c r="L7">
        <v>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438</v>
      </c>
      <c r="Y7">
        <v>3.4573999999999998</v>
      </c>
      <c r="Z7" t="s">
        <v>617</v>
      </c>
      <c r="AA7">
        <v>3.7355999999999998</v>
      </c>
      <c r="AB7" t="s">
        <v>971</v>
      </c>
      <c r="AC7">
        <v>2.5602999999999998</v>
      </c>
      <c r="AD7">
        <v>1.5</v>
      </c>
      <c r="AE7">
        <v>11.253299999999999</v>
      </c>
      <c r="AF7">
        <v>2.5</v>
      </c>
      <c r="AG7">
        <v>0</v>
      </c>
    </row>
    <row r="8" spans="1:33">
      <c r="A8" t="s">
        <v>972</v>
      </c>
      <c r="B8" s="1">
        <v>0.6875</v>
      </c>
      <c r="C8" t="s">
        <v>177</v>
      </c>
      <c r="D8" t="s">
        <v>390</v>
      </c>
      <c r="E8" t="s">
        <v>230</v>
      </c>
      <c r="F8">
        <v>2274</v>
      </c>
      <c r="G8" t="s">
        <v>336</v>
      </c>
      <c r="H8" t="s">
        <v>337</v>
      </c>
      <c r="I8" t="s">
        <v>233</v>
      </c>
      <c r="J8" t="s">
        <v>930</v>
      </c>
      <c r="K8" t="s">
        <v>958</v>
      </c>
      <c r="L8">
        <v>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870</v>
      </c>
      <c r="Y8">
        <v>1.6778</v>
      </c>
      <c r="Z8" t="s">
        <v>387</v>
      </c>
      <c r="AA8">
        <v>1.1661999999999999</v>
      </c>
      <c r="AB8" t="s">
        <v>360</v>
      </c>
      <c r="AC8">
        <v>1.8165</v>
      </c>
      <c r="AD8">
        <v>3.5</v>
      </c>
      <c r="AE8">
        <v>8.1605000000000008</v>
      </c>
      <c r="AF8">
        <v>7</v>
      </c>
      <c r="AG8">
        <v>0</v>
      </c>
    </row>
    <row r="9" spans="1:33">
      <c r="A9" t="s">
        <v>973</v>
      </c>
      <c r="B9" s="1">
        <v>0.6875</v>
      </c>
      <c r="C9" t="s">
        <v>177</v>
      </c>
      <c r="D9" t="s">
        <v>390</v>
      </c>
      <c r="E9" t="s">
        <v>230</v>
      </c>
      <c r="F9">
        <v>2274</v>
      </c>
      <c r="G9" t="s">
        <v>336</v>
      </c>
      <c r="H9" t="s">
        <v>337</v>
      </c>
      <c r="I9" t="s">
        <v>233</v>
      </c>
      <c r="J9" t="s">
        <v>930</v>
      </c>
      <c r="K9" t="s">
        <v>958</v>
      </c>
      <c r="L9">
        <v>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859</v>
      </c>
      <c r="Y9">
        <v>3.0350000000000001</v>
      </c>
      <c r="Z9" t="s">
        <v>624</v>
      </c>
      <c r="AA9">
        <v>1.5441</v>
      </c>
      <c r="AB9" t="s">
        <v>974</v>
      </c>
      <c r="AC9">
        <v>1.4431</v>
      </c>
      <c r="AD9">
        <v>1.5</v>
      </c>
      <c r="AE9">
        <v>7.5221999999999998</v>
      </c>
      <c r="AF9">
        <v>7</v>
      </c>
      <c r="AG9">
        <v>0</v>
      </c>
    </row>
    <row r="10" spans="1:33">
      <c r="A10" t="s">
        <v>975</v>
      </c>
      <c r="B10" s="1">
        <v>0.6875</v>
      </c>
      <c r="C10" t="s">
        <v>177</v>
      </c>
      <c r="D10" t="s">
        <v>390</v>
      </c>
      <c r="E10" t="s">
        <v>230</v>
      </c>
      <c r="F10">
        <v>2274</v>
      </c>
      <c r="G10" t="s">
        <v>336</v>
      </c>
      <c r="H10" t="s">
        <v>337</v>
      </c>
      <c r="I10" t="s">
        <v>233</v>
      </c>
      <c r="J10" t="s">
        <v>930</v>
      </c>
      <c r="K10" t="s">
        <v>958</v>
      </c>
      <c r="L10">
        <v>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976</v>
      </c>
      <c r="Y10">
        <v>1.2082999999999999</v>
      </c>
      <c r="Z10" t="s">
        <v>977</v>
      </c>
      <c r="AA10">
        <v>0</v>
      </c>
      <c r="AB10" t="s">
        <v>978</v>
      </c>
      <c r="AC10">
        <v>1.506</v>
      </c>
      <c r="AD10">
        <v>3.5</v>
      </c>
      <c r="AE10">
        <v>6.2142999999999997</v>
      </c>
      <c r="AF10">
        <v>25</v>
      </c>
      <c r="AG10">
        <v>0</v>
      </c>
    </row>
    <row r="51" spans="1:33" hidden="1" outlineLevel="1">
      <c r="A51" t="str">
        <f>C2</f>
        <v>Chepstow</v>
      </c>
      <c r="B51">
        <f>B2</f>
        <v>0.6875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Westbury (IRE)</v>
      </c>
      <c r="L52" t="str">
        <f t="shared" si="0"/>
        <v>Doctor Dex (IRE)</v>
      </c>
      <c r="M52" t="str">
        <f t="shared" si="0"/>
        <v>Doctor Dex (IRE)</v>
      </c>
      <c r="N52" t="str">
        <f t="shared" ref="N52:N91" si="1">INDEX($A$2:$A$20,(MATCH(LARGE(W$2:W$20,$J52),W$2:W$20,0)))</f>
        <v>Doctor Dex (IRE)</v>
      </c>
      <c r="O52" t="str">
        <f t="shared" ref="O52:O91" si="2">INDEX($A$2:$A$20,(MATCH(LARGE(AA$2:AA$20,$J52),AA$2:AA$20,0)))</f>
        <v>Eason (FR)</v>
      </c>
      <c r="P52" t="str">
        <f t="shared" ref="P52:P91" si="3">INDEX($A$2:$A$20,(MATCH(LARGE(Y$2:Y$20,$J52),Y$2:Y$20,0)))</f>
        <v>Eason (FR)</v>
      </c>
      <c r="Q52" t="str">
        <f t="shared" ref="Q52:Q91" si="4">INDEX($A$2:$A$20,(MATCH(LARGE(Y$2:Y$20,$J52),Y$2:Y$20,0)))</f>
        <v>Eason (FR)</v>
      </c>
      <c r="R52" t="str">
        <f t="shared" ref="R52:R91" si="5">INDEX($A$2:$A$20,(MATCH(LARGE(AD$2:AD$20,$J52),AD$2:AD$20,0)))</f>
        <v>Westbury (IRE)</v>
      </c>
      <c r="S52" t="str">
        <f t="shared" ref="S52:S80" si="6">A2</f>
        <v>Westbury (IRE)</v>
      </c>
      <c r="V52">
        <f t="shared" ref="V52:V80" si="7">SUM(Y52:AF52)</f>
        <v>56</v>
      </c>
      <c r="W52">
        <f t="shared" ref="W52:W80" si="8">V52-AG2</f>
        <v>56</v>
      </c>
      <c r="X52">
        <f t="shared" ref="X52:X60" si="9">IF(ISNA(W52),"",W52)</f>
        <v>56</v>
      </c>
      <c r="Y52">
        <f t="shared" ref="Y52:AA80" si="10">(($H$63+1)-(RANK(M2,M$2:M$30)))</f>
        <v>9</v>
      </c>
      <c r="Z52">
        <f t="shared" si="10"/>
        <v>6</v>
      </c>
      <c r="AA52">
        <f t="shared" si="10"/>
        <v>8</v>
      </c>
      <c r="AB52">
        <f t="shared" ref="AB52:AB80" si="11">(($H$63+1)-(RANK(W2,W$2:W$30)))</f>
        <v>5</v>
      </c>
      <c r="AC52">
        <f t="shared" ref="AC52:AC80" si="12">(($H$63+1)-(RANK(Y2,Y$2:Y$30)))</f>
        <v>3</v>
      </c>
      <c r="AD52">
        <f t="shared" ref="AD52:AD80" si="13">(($H$63+1)-(RANK(AA2,AA$2:AA$30)))</f>
        <v>8</v>
      </c>
      <c r="AE52">
        <f t="shared" ref="AE52:AF80" si="14">(($H$63+1)-(RANK(AC2,AC$2:AC$30)))</f>
        <v>8</v>
      </c>
      <c r="AF52">
        <f t="shared" si="14"/>
        <v>9</v>
      </c>
      <c r="AG52" t="str">
        <f>INDEX(S52:S92, MATCH(LARGE(X52:X92, 1),X52:X92, 0))</f>
        <v>Doctor Dex (IRE)</v>
      </c>
    </row>
    <row r="53" spans="1:33" hidden="1" outlineLevel="1">
      <c r="A53" t="s">
        <v>43</v>
      </c>
      <c r="B53" t="str">
        <f>A2</f>
        <v>Westbury (IRE)</v>
      </c>
      <c r="C53">
        <f>AE2</f>
        <v>246.44649999999999</v>
      </c>
      <c r="D53">
        <f>AG2</f>
        <v>0</v>
      </c>
      <c r="E53">
        <f>C53-D53</f>
        <v>246.44649999999999</v>
      </c>
      <c r="F53">
        <f>SUMIF(B53:B61, B53, G53:G61)</f>
        <v>1.0188156993028132</v>
      </c>
      <c r="G53">
        <f>(1/C53)*(C53-C54)</f>
        <v>0.28460903279210698</v>
      </c>
      <c r="H53">
        <f>AF2</f>
        <v>3</v>
      </c>
      <c r="J53">
        <v>2</v>
      </c>
      <c r="K53" t="str">
        <f t="shared" si="0"/>
        <v>Doctor Dex (IRE)</v>
      </c>
      <c r="L53" t="str">
        <f t="shared" si="0"/>
        <v>Heros Creek (IRE)</v>
      </c>
      <c r="M53" t="str">
        <f t="shared" si="0"/>
        <v>Westbury (IRE)</v>
      </c>
      <c r="N53" t="str">
        <f t="shared" si="1"/>
        <v>Heros Creek (IRE)</v>
      </c>
      <c r="O53" t="str">
        <f t="shared" si="2"/>
        <v>Westbury (IRE)</v>
      </c>
      <c r="P53" t="str">
        <f t="shared" si="3"/>
        <v>Norwegian Woods (IRE)</v>
      </c>
      <c r="Q53" t="str">
        <f t="shared" si="4"/>
        <v>Norwegian Woods (IRE)</v>
      </c>
      <c r="R53" t="str">
        <f t="shared" si="5"/>
        <v>Doctor Dex (IRE)</v>
      </c>
      <c r="S53" t="str">
        <f t="shared" si="6"/>
        <v>Doctor Dex (IRE)</v>
      </c>
      <c r="V53">
        <f t="shared" si="7"/>
        <v>61</v>
      </c>
      <c r="W53">
        <f t="shared" si="8"/>
        <v>61</v>
      </c>
      <c r="X53">
        <f t="shared" si="9"/>
        <v>61</v>
      </c>
      <c r="Y53">
        <f t="shared" si="10"/>
        <v>8</v>
      </c>
      <c r="Z53">
        <f t="shared" si="10"/>
        <v>9</v>
      </c>
      <c r="AA53">
        <f t="shared" si="10"/>
        <v>9</v>
      </c>
      <c r="AB53">
        <f t="shared" si="11"/>
        <v>9</v>
      </c>
      <c r="AC53">
        <f t="shared" si="12"/>
        <v>7</v>
      </c>
      <c r="AD53">
        <f t="shared" si="13"/>
        <v>5</v>
      </c>
      <c r="AE53">
        <f t="shared" si="14"/>
        <v>6</v>
      </c>
      <c r="AF53">
        <f t="shared" si="14"/>
        <v>8</v>
      </c>
    </row>
    <row r="54" spans="1:33" hidden="1" outlineLevel="1">
      <c r="A54" t="s">
        <v>44</v>
      </c>
      <c r="B54" t="str">
        <f>A3</f>
        <v>Doctor Dex (IRE)</v>
      </c>
      <c r="C54">
        <f>AE3</f>
        <v>176.3056</v>
      </c>
      <c r="D54">
        <f>AG3</f>
        <v>0</v>
      </c>
      <c r="E54">
        <f t="shared" ref="E54:E55" si="15">C54-D54</f>
        <v>176.3056</v>
      </c>
      <c r="F54">
        <f ca="1">SUMIF(B53:B64, B54, G53:G61)</f>
        <v>0.20268304236026521</v>
      </c>
      <c r="H54">
        <f>AF3</f>
        <v>2.75</v>
      </c>
      <c r="J54">
        <v>3</v>
      </c>
      <c r="K54" t="str">
        <f t="shared" si="0"/>
        <v>Heros Creek (IRE)</v>
      </c>
      <c r="L54" t="str">
        <f t="shared" si="0"/>
        <v>Gibb Hill</v>
      </c>
      <c r="M54" t="str">
        <f t="shared" si="0"/>
        <v>Westbury (IRE)</v>
      </c>
      <c r="N54" t="str">
        <f t="shared" si="1"/>
        <v>Gibb Hill</v>
      </c>
      <c r="O54" t="str">
        <f t="shared" si="2"/>
        <v>Heros Creek (IRE)</v>
      </c>
      <c r="P54" t="str">
        <f t="shared" si="3"/>
        <v>Doctor Dex (IRE)</v>
      </c>
      <c r="Q54" t="str">
        <f t="shared" si="4"/>
        <v>Doctor Dex (IRE)</v>
      </c>
      <c r="R54" t="str">
        <f t="shared" si="5"/>
        <v>Heros Creek (IRE)</v>
      </c>
      <c r="S54" t="str">
        <f t="shared" si="6"/>
        <v>Heros Creek (IRE)</v>
      </c>
      <c r="V54">
        <f t="shared" si="7"/>
        <v>51</v>
      </c>
      <c r="W54">
        <f t="shared" si="8"/>
        <v>51</v>
      </c>
      <c r="X54">
        <f t="shared" si="9"/>
        <v>51</v>
      </c>
      <c r="Y54">
        <f t="shared" si="10"/>
        <v>7</v>
      </c>
      <c r="Z54">
        <f t="shared" si="10"/>
        <v>8</v>
      </c>
      <c r="AA54">
        <f t="shared" si="10"/>
        <v>8</v>
      </c>
      <c r="AB54">
        <f t="shared" si="11"/>
        <v>8</v>
      </c>
      <c r="AC54">
        <f t="shared" si="12"/>
        <v>1</v>
      </c>
      <c r="AD54">
        <f t="shared" si="13"/>
        <v>7</v>
      </c>
      <c r="AE54">
        <f t="shared" si="14"/>
        <v>5</v>
      </c>
      <c r="AF54">
        <f t="shared" si="14"/>
        <v>7</v>
      </c>
    </row>
    <row r="55" spans="1:33" hidden="1" outlineLevel="1">
      <c r="A55" t="s">
        <v>45</v>
      </c>
      <c r="B55" t="str">
        <f>A4</f>
        <v>Heros Creek (IRE)</v>
      </c>
      <c r="C55">
        <f>AE4</f>
        <v>105.04170000000001</v>
      </c>
      <c r="D55">
        <f>AG4</f>
        <v>0</v>
      </c>
      <c r="E55">
        <f t="shared" si="15"/>
        <v>105.04170000000001</v>
      </c>
      <c r="F55">
        <f ca="1">SUMIF(B53:B64, B55, G53:G61)</f>
        <v>0</v>
      </c>
      <c r="H55">
        <f>AF4</f>
        <v>20</v>
      </c>
      <c r="J55">
        <v>4</v>
      </c>
      <c r="K55" t="str">
        <f t="shared" si="0"/>
        <v>Gibb Hill</v>
      </c>
      <c r="L55" t="str">
        <f t="shared" si="0"/>
        <v>Westbury (IRE)</v>
      </c>
      <c r="M55" t="str">
        <f t="shared" si="0"/>
        <v>Westbury (IRE)</v>
      </c>
      <c r="N55" t="str">
        <f t="shared" si="1"/>
        <v>Lemonade Drinker</v>
      </c>
      <c r="O55" t="str">
        <f t="shared" si="2"/>
        <v>Norwegian Woods (IRE)</v>
      </c>
      <c r="P55" t="str">
        <f t="shared" si="3"/>
        <v>Westerly Wind (IRE)</v>
      </c>
      <c r="Q55" t="str">
        <f t="shared" si="4"/>
        <v>Westerly Wind (IRE)</v>
      </c>
      <c r="R55" t="str">
        <f t="shared" si="5"/>
        <v>Heros Creek (IRE)</v>
      </c>
      <c r="S55" t="str">
        <f t="shared" si="6"/>
        <v>Gibb Hill</v>
      </c>
      <c r="V55">
        <f t="shared" si="7"/>
        <v>40</v>
      </c>
      <c r="W55">
        <f t="shared" si="8"/>
        <v>40</v>
      </c>
      <c r="X55">
        <f t="shared" si="9"/>
        <v>40</v>
      </c>
      <c r="Y55">
        <f t="shared" si="10"/>
        <v>6</v>
      </c>
      <c r="Z55">
        <f t="shared" si="10"/>
        <v>7</v>
      </c>
      <c r="AA55">
        <f t="shared" si="10"/>
        <v>8</v>
      </c>
      <c r="AB55">
        <f t="shared" si="11"/>
        <v>7</v>
      </c>
      <c r="AC55">
        <f t="shared" si="12"/>
        <v>5</v>
      </c>
      <c r="AD55">
        <f t="shared" si="13"/>
        <v>3</v>
      </c>
      <c r="AE55">
        <f t="shared" si="14"/>
        <v>1</v>
      </c>
      <c r="AF55">
        <f t="shared" si="14"/>
        <v>3</v>
      </c>
    </row>
    <row r="56" spans="1:33" hidden="1" outlineLevel="1">
      <c r="A56" t="s">
        <v>46</v>
      </c>
      <c r="B56" t="str">
        <f>INDEX(A$2:A$20,MATCH(C56,M$2:M$20,0))</f>
        <v>Westbury (IRE)</v>
      </c>
      <c r="C56">
        <f>LARGE(M$2:M$20, D56)</f>
        <v>69.412999999999997</v>
      </c>
      <c r="D56">
        <v>1</v>
      </c>
      <c r="E56">
        <f>LARGE(M$2:M$20, F56)</f>
        <v>68.226699999999994</v>
      </c>
      <c r="F56">
        <v>2</v>
      </c>
      <c r="G56">
        <f t="shared" ref="G56:G61" si="16">IF(C56&gt;0, (1/C56)*(C56-E56), 0.1)</f>
        <v>1.7090458559635844E-2</v>
      </c>
      <c r="H56">
        <f t="shared" ref="H56:H61" si="17">INDEX(AF$2:AF$20,MATCH(B56,A$2:A$20,0))</f>
        <v>3</v>
      </c>
      <c r="J56">
        <v>5</v>
      </c>
      <c r="K56" t="str">
        <f t="shared" si="0"/>
        <v>Lemonade Drinker</v>
      </c>
      <c r="L56" t="str">
        <f t="shared" si="0"/>
        <v>Westbury (IRE)</v>
      </c>
      <c r="M56" t="str">
        <f t="shared" si="0"/>
        <v>Westbury (IRE)</v>
      </c>
      <c r="N56" t="str">
        <f t="shared" si="1"/>
        <v>Westbury (IRE)</v>
      </c>
      <c r="O56" t="str">
        <f t="shared" si="2"/>
        <v>Doctor Dex (IRE)</v>
      </c>
      <c r="P56" t="str">
        <f t="shared" si="3"/>
        <v>Gibb Hill</v>
      </c>
      <c r="Q56" t="str">
        <f t="shared" si="4"/>
        <v>Gibb Hill</v>
      </c>
      <c r="R56" t="str">
        <f t="shared" si="5"/>
        <v>Heros Creek (IRE)</v>
      </c>
      <c r="S56" t="str">
        <f t="shared" si="6"/>
        <v>Lemonade Drinker</v>
      </c>
      <c r="V56">
        <f t="shared" si="7"/>
        <v>38</v>
      </c>
      <c r="W56">
        <f t="shared" si="8"/>
        <v>38</v>
      </c>
      <c r="X56">
        <f t="shared" si="9"/>
        <v>38</v>
      </c>
      <c r="Y56">
        <f t="shared" si="10"/>
        <v>5</v>
      </c>
      <c r="Z56">
        <f t="shared" si="10"/>
        <v>6</v>
      </c>
      <c r="AA56">
        <f t="shared" si="10"/>
        <v>8</v>
      </c>
      <c r="AB56">
        <f t="shared" si="11"/>
        <v>6</v>
      </c>
      <c r="AC56">
        <f t="shared" si="12"/>
        <v>2</v>
      </c>
      <c r="AD56">
        <f t="shared" si="13"/>
        <v>2</v>
      </c>
      <c r="AE56">
        <f t="shared" si="14"/>
        <v>2</v>
      </c>
      <c r="AF56">
        <f t="shared" si="14"/>
        <v>7</v>
      </c>
    </row>
    <row r="57" spans="1:33" hidden="1" outlineLevel="1">
      <c r="A57" t="s">
        <v>25</v>
      </c>
      <c r="B57" t="str">
        <f>INDEX(A$2:A$20,MATCH(C57,W$2:W$20,0))</f>
        <v>Doctor Dex (IRE)</v>
      </c>
      <c r="C57">
        <f>LARGE(W$2:W$20, D57)</f>
        <v>17.733599999999999</v>
      </c>
      <c r="D57">
        <v>1</v>
      </c>
      <c r="E57">
        <f>LARGE(W$2:W$20, F57)</f>
        <v>14.1393</v>
      </c>
      <c r="F57">
        <v>2</v>
      </c>
      <c r="G57">
        <f t="shared" si="16"/>
        <v>0.20268304236026521</v>
      </c>
      <c r="H57">
        <f t="shared" si="17"/>
        <v>2.75</v>
      </c>
      <c r="J57">
        <v>6</v>
      </c>
      <c r="K57" t="str">
        <f t="shared" si="0"/>
        <v>Eason (FR)</v>
      </c>
      <c r="L57" t="str">
        <f t="shared" si="0"/>
        <v>Westbury (IRE)</v>
      </c>
      <c r="M57" t="str">
        <f t="shared" si="0"/>
        <v>Westbury (IRE)</v>
      </c>
      <c r="N57" t="str">
        <f t="shared" si="1"/>
        <v>Westbury (IRE)</v>
      </c>
      <c r="O57" t="str">
        <f t="shared" si="2"/>
        <v>Westerly Wind (IRE)</v>
      </c>
      <c r="P57" t="str">
        <f t="shared" si="3"/>
        <v>Phoenix Song</v>
      </c>
      <c r="Q57" t="str">
        <f t="shared" si="4"/>
        <v>Phoenix Song</v>
      </c>
      <c r="R57" t="str">
        <f t="shared" si="5"/>
        <v>Heros Creek (IRE)</v>
      </c>
      <c r="S57" t="str">
        <f t="shared" si="6"/>
        <v>Eason (FR)</v>
      </c>
      <c r="V57">
        <f t="shared" si="7"/>
        <v>52</v>
      </c>
      <c r="W57">
        <f t="shared" si="8"/>
        <v>52</v>
      </c>
      <c r="X57">
        <f t="shared" si="9"/>
        <v>52</v>
      </c>
      <c r="Y57">
        <f t="shared" si="10"/>
        <v>4</v>
      </c>
      <c r="Z57">
        <f t="shared" si="10"/>
        <v>6</v>
      </c>
      <c r="AA57">
        <f t="shared" si="10"/>
        <v>8</v>
      </c>
      <c r="AB57">
        <f t="shared" si="11"/>
        <v>5</v>
      </c>
      <c r="AC57">
        <f t="shared" si="12"/>
        <v>9</v>
      </c>
      <c r="AD57">
        <f t="shared" si="13"/>
        <v>9</v>
      </c>
      <c r="AE57">
        <f t="shared" si="14"/>
        <v>9</v>
      </c>
      <c r="AF57">
        <f t="shared" si="14"/>
        <v>2</v>
      </c>
    </row>
    <row r="58" spans="1:33" hidden="1" outlineLevel="1">
      <c r="A58" t="s">
        <v>28</v>
      </c>
      <c r="B58" t="str">
        <f>INDEX(A$2:A$20,MATCH(C58,AA$2:AA$20,0))</f>
        <v>Eason (FR)</v>
      </c>
      <c r="C58">
        <f>LARGE(AA$2:AA$20, D58)</f>
        <v>3.7355999999999998</v>
      </c>
      <c r="D58">
        <v>1</v>
      </c>
      <c r="E58">
        <f>LARGE(AA$2:AA$20, F58)</f>
        <v>3.528</v>
      </c>
      <c r="F58">
        <v>2</v>
      </c>
      <c r="G58">
        <f t="shared" si="16"/>
        <v>5.5573401863154466E-2</v>
      </c>
      <c r="H58">
        <f t="shared" si="17"/>
        <v>2.5</v>
      </c>
      <c r="J58">
        <v>7</v>
      </c>
      <c r="K58" t="str">
        <f t="shared" si="0"/>
        <v>Eason (FR)</v>
      </c>
      <c r="L58" t="str">
        <f t="shared" si="0"/>
        <v>Westbury (IRE)</v>
      </c>
      <c r="M58" t="str">
        <f t="shared" si="0"/>
        <v>Westbury (IRE)</v>
      </c>
      <c r="N58" t="str">
        <f t="shared" si="1"/>
        <v>Westbury (IRE)</v>
      </c>
      <c r="O58" t="str">
        <f t="shared" si="2"/>
        <v>Gibb Hill</v>
      </c>
      <c r="P58" t="str">
        <f t="shared" si="3"/>
        <v>Westbury (IRE)</v>
      </c>
      <c r="Q58" t="str">
        <f t="shared" si="4"/>
        <v>Westbury (IRE)</v>
      </c>
      <c r="R58" t="str">
        <f t="shared" si="5"/>
        <v>Gibb Hill</v>
      </c>
      <c r="S58" t="str">
        <f t="shared" si="6"/>
        <v>Westerly Wind (IRE)</v>
      </c>
      <c r="V58">
        <f t="shared" si="7"/>
        <v>48</v>
      </c>
      <c r="W58">
        <f t="shared" si="8"/>
        <v>48</v>
      </c>
      <c r="X58">
        <f t="shared" si="9"/>
        <v>48</v>
      </c>
      <c r="Y58">
        <f t="shared" si="10"/>
        <v>4</v>
      </c>
      <c r="Z58">
        <f t="shared" si="10"/>
        <v>6</v>
      </c>
      <c r="AA58">
        <f t="shared" si="10"/>
        <v>8</v>
      </c>
      <c r="AB58">
        <f t="shared" si="11"/>
        <v>5</v>
      </c>
      <c r="AC58">
        <f t="shared" si="12"/>
        <v>6</v>
      </c>
      <c r="AD58">
        <f t="shared" si="13"/>
        <v>4</v>
      </c>
      <c r="AE58">
        <f t="shared" si="14"/>
        <v>8</v>
      </c>
      <c r="AF58">
        <f t="shared" si="14"/>
        <v>7</v>
      </c>
    </row>
    <row r="59" spans="1:33" hidden="1" outlineLevel="1">
      <c r="A59" t="s">
        <v>30</v>
      </c>
      <c r="B59" t="str">
        <f>INDEX(A$2:A$20,MATCH(C59,AC$2:AC$20,0))</f>
        <v>Eason (FR)</v>
      </c>
      <c r="C59">
        <f>LARGE(AC$2:AC$20, D59)</f>
        <v>2.5602999999999998</v>
      </c>
      <c r="D59">
        <v>1</v>
      </c>
      <c r="E59">
        <f>LARGE(AC$2:AC$20, F59)</f>
        <v>1.8165</v>
      </c>
      <c r="F59">
        <v>2</v>
      </c>
      <c r="G59">
        <f t="shared" si="16"/>
        <v>0.29051283052767246</v>
      </c>
      <c r="H59">
        <f t="shared" si="17"/>
        <v>2.5</v>
      </c>
      <c r="J59">
        <v>8</v>
      </c>
      <c r="K59" t="str">
        <f t="shared" si="0"/>
        <v>Eason (FR)</v>
      </c>
      <c r="L59" t="str">
        <f t="shared" si="0"/>
        <v>Westbury (IRE)</v>
      </c>
      <c r="M59" t="str">
        <f t="shared" si="0"/>
        <v>Westbury (IRE)</v>
      </c>
      <c r="N59" t="str">
        <f t="shared" si="1"/>
        <v>Westbury (IRE)</v>
      </c>
      <c r="O59" t="str">
        <f t="shared" si="2"/>
        <v>Lemonade Drinker</v>
      </c>
      <c r="P59" t="str">
        <f t="shared" si="3"/>
        <v>Lemonade Drinker</v>
      </c>
      <c r="Q59" t="str">
        <f t="shared" si="4"/>
        <v>Lemonade Drinker</v>
      </c>
      <c r="R59" t="str">
        <f t="shared" si="5"/>
        <v>Eason (FR)</v>
      </c>
      <c r="S59" t="str">
        <f t="shared" si="6"/>
        <v>Norwegian Woods (IRE)</v>
      </c>
      <c r="V59">
        <f t="shared" si="7"/>
        <v>42</v>
      </c>
      <c r="W59">
        <f t="shared" si="8"/>
        <v>42</v>
      </c>
      <c r="X59">
        <f t="shared" si="9"/>
        <v>42</v>
      </c>
      <c r="Y59">
        <f t="shared" si="10"/>
        <v>4</v>
      </c>
      <c r="Z59">
        <f t="shared" si="10"/>
        <v>6</v>
      </c>
      <c r="AA59">
        <f t="shared" si="10"/>
        <v>8</v>
      </c>
      <c r="AB59">
        <f t="shared" si="11"/>
        <v>5</v>
      </c>
      <c r="AC59">
        <f t="shared" si="12"/>
        <v>8</v>
      </c>
      <c r="AD59">
        <f t="shared" si="13"/>
        <v>6</v>
      </c>
      <c r="AE59">
        <f t="shared" si="14"/>
        <v>3</v>
      </c>
      <c r="AF59">
        <f t="shared" si="14"/>
        <v>2</v>
      </c>
    </row>
    <row r="60" spans="1:33" hidden="1" outlineLevel="1">
      <c r="A60" t="s">
        <v>26</v>
      </c>
      <c r="B60" t="str">
        <f>INDEX(A$2:A$20,MATCH(C60,Y$2:Y$20,0))</f>
        <v>Eason (FR)</v>
      </c>
      <c r="C60">
        <f>LARGE(Y$2:Y$20, D60)</f>
        <v>3.4573999999999998</v>
      </c>
      <c r="D60">
        <v>1</v>
      </c>
      <c r="E60">
        <f>LARGE(Y$2:Y$20, F60)</f>
        <v>3.0350000000000001</v>
      </c>
      <c r="F60">
        <v>2</v>
      </c>
      <c r="G60">
        <f t="shared" si="16"/>
        <v>0.1221727309538959</v>
      </c>
      <c r="H60">
        <f t="shared" si="17"/>
        <v>2.5</v>
      </c>
      <c r="J60">
        <v>9</v>
      </c>
      <c r="K60" t="str">
        <f t="shared" si="0"/>
        <v>Eason (FR)</v>
      </c>
      <c r="L60" t="str">
        <f t="shared" si="0"/>
        <v>Westbury (IRE)</v>
      </c>
      <c r="M60" t="str">
        <f t="shared" si="0"/>
        <v>Westbury (IRE)</v>
      </c>
      <c r="N60" t="str">
        <f t="shared" si="1"/>
        <v>Westbury (IRE)</v>
      </c>
      <c r="O60" t="str">
        <f t="shared" si="2"/>
        <v>Lemonade Drinker</v>
      </c>
      <c r="P60" t="str">
        <f t="shared" si="3"/>
        <v>Heros Creek (IRE)</v>
      </c>
      <c r="Q60" t="str">
        <f t="shared" si="4"/>
        <v>Heros Creek (IRE)</v>
      </c>
      <c r="R60" t="str">
        <f t="shared" si="5"/>
        <v>Eason (FR)</v>
      </c>
      <c r="S60" t="str">
        <f t="shared" si="6"/>
        <v>Phoenix Song</v>
      </c>
      <c r="V60">
        <f t="shared" si="7"/>
        <v>40</v>
      </c>
      <c r="W60">
        <f t="shared" si="8"/>
        <v>40</v>
      </c>
      <c r="X60">
        <f t="shared" si="9"/>
        <v>40</v>
      </c>
      <c r="Y60">
        <f t="shared" si="10"/>
        <v>4</v>
      </c>
      <c r="Z60">
        <f t="shared" si="10"/>
        <v>6</v>
      </c>
      <c r="AA60">
        <f t="shared" si="10"/>
        <v>8</v>
      </c>
      <c r="AB60">
        <f t="shared" si="11"/>
        <v>5</v>
      </c>
      <c r="AC60">
        <f t="shared" si="12"/>
        <v>4</v>
      </c>
      <c r="AD60">
        <f t="shared" si="13"/>
        <v>2</v>
      </c>
      <c r="AE60">
        <f t="shared" si="14"/>
        <v>4</v>
      </c>
      <c r="AF60">
        <f t="shared" si="14"/>
        <v>7</v>
      </c>
    </row>
    <row r="61" spans="1:33" hidden="1" outlineLevel="1">
      <c r="A61" t="s">
        <v>47</v>
      </c>
      <c r="B61" t="str">
        <f>INDEX(A$2:A$20,MATCH(C61,AD$2:AD$20,0))</f>
        <v>Westbury (IRE)</v>
      </c>
      <c r="C61">
        <f>LARGE(AD$2:AD$20, D61)</f>
        <v>65.400000000000006</v>
      </c>
      <c r="D61">
        <v>1</v>
      </c>
      <c r="E61">
        <f>LARGE(AD$2:AD$20, F61)</f>
        <v>18.500599999999999</v>
      </c>
      <c r="F61">
        <v>2</v>
      </c>
      <c r="G61">
        <f t="shared" si="16"/>
        <v>0.71711620795107034</v>
      </c>
      <c r="H61">
        <f t="shared" si="17"/>
        <v>3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>
        <f t="shared" si="10"/>
        <v>4</v>
      </c>
      <c r="Z61">
        <f t="shared" si="10"/>
        <v>6</v>
      </c>
      <c r="AA61">
        <f t="shared" si="10"/>
        <v>8</v>
      </c>
      <c r="AB61">
        <f t="shared" si="11"/>
        <v>5</v>
      </c>
      <c r="AC61">
        <f t="shared" si="12"/>
        <v>1</v>
      </c>
      <c r="AD61">
        <f t="shared" si="13"/>
        <v>2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Westbury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>
        <f t="shared" si="10"/>
        <v>4</v>
      </c>
      <c r="Z62">
        <f t="shared" si="10"/>
        <v>6</v>
      </c>
      <c r="AA62">
        <f t="shared" si="10"/>
        <v>8</v>
      </c>
      <c r="AB62">
        <f t="shared" si="11"/>
        <v>5</v>
      </c>
      <c r="AC62">
        <f t="shared" si="12"/>
        <v>1</v>
      </c>
      <c r="AD62">
        <f t="shared" si="13"/>
        <v>2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Westbury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9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>
        <f t="shared" si="10"/>
        <v>4</v>
      </c>
      <c r="Z63">
        <f t="shared" si="10"/>
        <v>6</v>
      </c>
      <c r="AA63">
        <f t="shared" si="10"/>
        <v>8</v>
      </c>
      <c r="AB63">
        <f t="shared" si="11"/>
        <v>5</v>
      </c>
      <c r="AC63">
        <f t="shared" si="12"/>
        <v>1</v>
      </c>
      <c r="AD63">
        <f t="shared" si="13"/>
        <v>2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Westbury (IRE)</v>
      </c>
      <c r="C64">
        <f>INDEX(AF$2:AF$20,MATCH(B64,A$2:A$20,0))</f>
        <v>3</v>
      </c>
      <c r="D64">
        <v>1</v>
      </c>
      <c r="E64">
        <f>SUMIF(B53:B61, B64, G53:G61)</f>
        <v>1.0188156993028132</v>
      </c>
      <c r="F64">
        <v>0</v>
      </c>
      <c r="G64" t="str">
        <f>K2</f>
        <v>myracing.com Free Bets And Tips Standard NH Flat Race (Conditional/Amateur)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4</v>
      </c>
      <c r="Z64">
        <f t="shared" si="10"/>
        <v>6</v>
      </c>
      <c r="AA64">
        <f t="shared" si="10"/>
        <v>8</v>
      </c>
      <c r="AB64">
        <f t="shared" si="11"/>
        <v>5</v>
      </c>
      <c r="AC64">
        <f t="shared" si="12"/>
        <v>1</v>
      </c>
      <c r="AD64">
        <f t="shared" si="13"/>
        <v>2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2m </v>
      </c>
      <c r="H65">
        <f>LARGE(G58:G60, 1)</f>
        <v>0.29051283052767246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4</v>
      </c>
      <c r="Z65">
        <f t="shared" si="10"/>
        <v>6</v>
      </c>
      <c r="AA65">
        <f t="shared" si="10"/>
        <v>8</v>
      </c>
      <c r="AB65">
        <f t="shared" si="11"/>
        <v>5</v>
      </c>
      <c r="AC65">
        <f t="shared" si="12"/>
        <v>1</v>
      </c>
      <c r="AD65">
        <f t="shared" si="13"/>
        <v>2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Westbury (IRE)</v>
      </c>
      <c r="C66">
        <f>INDEX(AF$2:AF$20,MATCH(B66,A$2:A$20,0))</f>
        <v>3</v>
      </c>
      <c r="D66">
        <v>1</v>
      </c>
      <c r="F66">
        <f>IF(B65=B66, F65+1, F65)</f>
        <v>1</v>
      </c>
      <c r="G66">
        <f>F2</f>
        <v>2274</v>
      </c>
      <c r="H66">
        <f ca="1">LARGE(F53:F55, 1)</f>
        <v>1.0188156993028132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4</v>
      </c>
      <c r="Z66">
        <f t="shared" si="10"/>
        <v>6</v>
      </c>
      <c r="AA66">
        <f t="shared" si="10"/>
        <v>8</v>
      </c>
      <c r="AB66">
        <f t="shared" si="11"/>
        <v>5</v>
      </c>
      <c r="AC66">
        <f t="shared" si="12"/>
        <v>1</v>
      </c>
      <c r="AD66">
        <f t="shared" si="13"/>
        <v>2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Westbury (IRE)</v>
      </c>
      <c r="F67">
        <f>IF(H63&lt;11, F66+1, F66)</f>
        <v>2</v>
      </c>
      <c r="G67" t="str">
        <f>G2</f>
        <v>Good</v>
      </c>
      <c r="H67" t="str">
        <f ca="1">INDEX(B53:B55,MATCH(H66,F53:F55,0))</f>
        <v>Westbury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4</v>
      </c>
      <c r="Z67">
        <f t="shared" si="10"/>
        <v>6</v>
      </c>
      <c r="AA67">
        <f t="shared" si="10"/>
        <v>8</v>
      </c>
      <c r="AB67">
        <f t="shared" si="11"/>
        <v>5</v>
      </c>
      <c r="AC67">
        <f t="shared" si="12"/>
        <v>1</v>
      </c>
      <c r="AD67">
        <f t="shared" si="13"/>
        <v>2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Westbury (IRE)</v>
      </c>
      <c r="B68" t="str">
        <f ca="1">IF(ISNA(A68), B56, A68)</f>
        <v>Westbury (IRE)</v>
      </c>
      <c r="C68">
        <f ca="1">INDEX(AF$2:AF$20,MATCH(B68,A$2:A$20,0))</f>
        <v>3</v>
      </c>
      <c r="D68">
        <v>1</v>
      </c>
      <c r="F68">
        <f ca="1">IF(E70&gt;0.5, F67+1, F67)</f>
        <v>3</v>
      </c>
      <c r="G68" t="str">
        <f>I2</f>
        <v>Non 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4</v>
      </c>
      <c r="Z68">
        <f t="shared" si="10"/>
        <v>6</v>
      </c>
      <c r="AA68">
        <f t="shared" si="10"/>
        <v>8</v>
      </c>
      <c r="AB68">
        <f t="shared" si="11"/>
        <v>5</v>
      </c>
      <c r="AC68">
        <f t="shared" si="12"/>
        <v>1</v>
      </c>
      <c r="AD68">
        <f t="shared" si="13"/>
        <v>2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Westbury (IRE)</v>
      </c>
      <c r="C69">
        <f ca="1">INDEX(AF$2:AF$20,MATCH(B69,A$2:A$20,0))</f>
        <v>3</v>
      </c>
      <c r="D69">
        <v>1</v>
      </c>
      <c r="F69">
        <f ca="1">IF(E70&gt;1, F68+1, F68)</f>
        <v>4</v>
      </c>
      <c r="G69">
        <f ca="1">IF(G66&lt;5000, F70-1, F70)</f>
        <v>3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4</v>
      </c>
      <c r="Z69">
        <f t="shared" si="10"/>
        <v>6</v>
      </c>
      <c r="AA69">
        <f t="shared" si="10"/>
        <v>8</v>
      </c>
      <c r="AB69">
        <f t="shared" si="11"/>
        <v>5</v>
      </c>
      <c r="AC69">
        <f t="shared" si="12"/>
        <v>1</v>
      </c>
      <c r="AD69">
        <f t="shared" si="13"/>
        <v>2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Westbury (IRE)</v>
      </c>
      <c r="C70">
        <f ca="1">INDEX(AF$2:AF$20,MATCH(B70,A$2:A$20,0))</f>
        <v>3</v>
      </c>
      <c r="D70">
        <v>1</v>
      </c>
      <c r="E70">
        <f ca="1">SUMIF(B53:B61, B70, G53:G61)</f>
        <v>1.0188156993028132</v>
      </c>
      <c r="F70">
        <f ca="1">IF(E70&gt;1.5, F69+1, F69)</f>
        <v>4</v>
      </c>
      <c r="G70">
        <f ca="1">IF(H63&gt;15, G69-1, G69)</f>
        <v>3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4</v>
      </c>
      <c r="Z70">
        <f t="shared" si="10"/>
        <v>6</v>
      </c>
      <c r="AA70">
        <f t="shared" si="10"/>
        <v>8</v>
      </c>
      <c r="AB70">
        <f t="shared" si="11"/>
        <v>5</v>
      </c>
      <c r="AC70">
        <f t="shared" si="12"/>
        <v>1</v>
      </c>
      <c r="AD70">
        <f t="shared" si="13"/>
        <v>2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4</v>
      </c>
      <c r="Z71">
        <f t="shared" si="10"/>
        <v>6</v>
      </c>
      <c r="AA71">
        <f t="shared" si="10"/>
        <v>8</v>
      </c>
      <c r="AB71">
        <f t="shared" si="11"/>
        <v>5</v>
      </c>
      <c r="AC71">
        <f t="shared" si="12"/>
        <v>1</v>
      </c>
      <c r="AD71">
        <f t="shared" si="13"/>
        <v>2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Westbury (IRE)</v>
      </c>
      <c r="C72">
        <f>C53</f>
        <v>246.44649999999999</v>
      </c>
      <c r="D72">
        <f>(1/C72)*(C72-C73)</f>
        <v>0.28460903279210698</v>
      </c>
      <c r="E72">
        <f>H53</f>
        <v>3</v>
      </c>
      <c r="F72">
        <f>(E72*10)-10</f>
        <v>20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4</v>
      </c>
      <c r="Z72">
        <f t="shared" si="10"/>
        <v>6</v>
      </c>
      <c r="AA72">
        <f t="shared" si="10"/>
        <v>8</v>
      </c>
      <c r="AB72">
        <f t="shared" si="11"/>
        <v>5</v>
      </c>
      <c r="AC72">
        <f t="shared" si="12"/>
        <v>1</v>
      </c>
      <c r="AD72">
        <f t="shared" si="13"/>
        <v>2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Doctor Dex (IRE)</v>
      </c>
      <c r="C73">
        <f t="shared" si="19"/>
        <v>176.3056</v>
      </c>
      <c r="D73">
        <f>(1/C73)*(C73-C74)</f>
        <v>0.40420667295877155</v>
      </c>
      <c r="E73">
        <f t="shared" ref="E73:E74" si="20">H54</f>
        <v>2.75</v>
      </c>
      <c r="F73">
        <f>(E73*10)-10</f>
        <v>17.5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4</v>
      </c>
      <c r="Z73">
        <f t="shared" si="10"/>
        <v>6</v>
      </c>
      <c r="AA73">
        <f t="shared" si="10"/>
        <v>8</v>
      </c>
      <c r="AB73">
        <f t="shared" si="11"/>
        <v>5</v>
      </c>
      <c r="AC73">
        <f t="shared" si="12"/>
        <v>1</v>
      </c>
      <c r="AD73">
        <f t="shared" si="13"/>
        <v>2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Heros Creek (IRE)</v>
      </c>
      <c r="C74">
        <f t="shared" si="19"/>
        <v>105.04170000000001</v>
      </c>
      <c r="E74">
        <f t="shared" si="20"/>
        <v>20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4</v>
      </c>
      <c r="Z74">
        <f t="shared" si="10"/>
        <v>6</v>
      </c>
      <c r="AA74">
        <f t="shared" si="10"/>
        <v>8</v>
      </c>
      <c r="AB74">
        <f t="shared" si="11"/>
        <v>5</v>
      </c>
      <c r="AC74">
        <f t="shared" si="12"/>
        <v>1</v>
      </c>
      <c r="AD74">
        <f t="shared" si="13"/>
        <v>2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>Westbury (IRE)</v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4</v>
      </c>
      <c r="Z75">
        <f t="shared" si="10"/>
        <v>6</v>
      </c>
      <c r="AA75">
        <f t="shared" si="10"/>
        <v>8</v>
      </c>
      <c r="AB75">
        <f t="shared" si="11"/>
        <v>5</v>
      </c>
      <c r="AC75">
        <f t="shared" si="12"/>
        <v>1</v>
      </c>
      <c r="AD75">
        <f t="shared" si="13"/>
        <v>2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>Doctor Dex (IRE)</v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4</v>
      </c>
      <c r="Z76">
        <f t="shared" si="10"/>
        <v>6</v>
      </c>
      <c r="AA76">
        <f t="shared" si="10"/>
        <v>8</v>
      </c>
      <c r="AB76">
        <f t="shared" si="11"/>
        <v>5</v>
      </c>
      <c r="AC76">
        <f t="shared" si="12"/>
        <v>1</v>
      </c>
      <c r="AD76">
        <f t="shared" si="13"/>
        <v>2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2.5</v>
      </c>
      <c r="C77">
        <f>SMALL(AF2:AF50, 1)</f>
        <v>2.5</v>
      </c>
      <c r="D77" t="str">
        <f>IF(G77&lt;=3, "YES", "NO")</f>
        <v>YES</v>
      </c>
      <c r="E77">
        <f>IF(C77=0,SMALL(AF2:AF49,2), C77)</f>
        <v>2.5</v>
      </c>
      <c r="F77">
        <f>IF(E77=0, SMALL(AF2:AF49, 3), E77)</f>
        <v>2.5</v>
      </c>
      <c r="G77">
        <f>IF(F77=0, SMALL(AF2:AF49, 4), F77)</f>
        <v>2.5</v>
      </c>
      <c r="H77" t="str">
        <f>INDEX(A2:A50, MATCH(G77, AF2:AF50, 0))</f>
        <v>Eason (FR)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4</v>
      </c>
      <c r="Z77">
        <f t="shared" si="10"/>
        <v>6</v>
      </c>
      <c r="AA77">
        <f t="shared" si="10"/>
        <v>8</v>
      </c>
      <c r="AB77">
        <f t="shared" si="11"/>
        <v>5</v>
      </c>
      <c r="AC77">
        <f t="shared" si="12"/>
        <v>1</v>
      </c>
      <c r="AD77">
        <f t="shared" si="13"/>
        <v>2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11.253299999999999</v>
      </c>
      <c r="C78">
        <f>(B79-B78)+0.01</f>
        <v>235.20319999999998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4</v>
      </c>
      <c r="Z78">
        <f t="shared" si="10"/>
        <v>6</v>
      </c>
      <c r="AA78">
        <f t="shared" si="10"/>
        <v>8</v>
      </c>
      <c r="AB78">
        <f t="shared" si="11"/>
        <v>5</v>
      </c>
      <c r="AC78">
        <f t="shared" si="12"/>
        <v>1</v>
      </c>
      <c r="AD78">
        <f t="shared" si="13"/>
        <v>2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246.44649999999999</v>
      </c>
      <c r="C79">
        <f>C78/B79</f>
        <v>0.9543783336342776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Eason (FR) is 95.44% behind top-rated Westbury (IRE). </v>
      </c>
      <c r="H79" t="str">
        <f>INDEX(A2:A50, MATCH(B79, AE2:AE50, 0))</f>
        <v>Westbury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4</v>
      </c>
      <c r="Z79">
        <f t="shared" si="10"/>
        <v>6</v>
      </c>
      <c r="AA79">
        <f t="shared" si="10"/>
        <v>8</v>
      </c>
      <c r="AB79">
        <f t="shared" si="11"/>
        <v>5</v>
      </c>
      <c r="AC79">
        <f t="shared" si="12"/>
        <v>1</v>
      </c>
      <c r="AD79">
        <f t="shared" si="13"/>
        <v>2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0</v>
      </c>
      <c r="C80">
        <f>(B81-B80)+0.01</f>
        <v>17.743600000000001</v>
      </c>
      <c r="D80" t="str">
        <f>D2</f>
        <v xml:space="preserve">2m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4</v>
      </c>
      <c r="Z80">
        <f t="shared" si="10"/>
        <v>6</v>
      </c>
      <c r="AA80">
        <f t="shared" si="10"/>
        <v>8</v>
      </c>
      <c r="AB80">
        <f t="shared" si="11"/>
        <v>5</v>
      </c>
      <c r="AC80">
        <f t="shared" si="12"/>
        <v>1</v>
      </c>
      <c r="AD80">
        <f t="shared" si="13"/>
        <v>2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17.733599999999999</v>
      </c>
      <c r="C81">
        <f>C80/B81</f>
        <v>1.0005639012947174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Phoenix Song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Chepstow</v>
      </c>
    </row>
    <row r="82" spans="1:19" hidden="1" outlineLevel="1">
      <c r="A82" t="s">
        <v>110</v>
      </c>
      <c r="B82">
        <f>INDEX(M2:M49, MATCH(H77, A2:A49, 0))</f>
        <v>0</v>
      </c>
      <c r="C82">
        <f>(B83-B82)+0.01</f>
        <v>69.423000000000002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69.412999999999997</v>
      </c>
      <c r="C83">
        <f>C82/B83</f>
        <v>1.0001440652327374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Phoenix Song is 100.01% ahead of the lay selection Eason (FR). </v>
      </c>
      <c r="H83" t="str">
        <f>INDEX(A2:A50,MATCH(B83,INDEX(M2:M50,0)))</f>
        <v>Phoenix Song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2.5602999999999998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2.5602999999999998</v>
      </c>
      <c r="C85">
        <f>C84/B85</f>
        <v>3.9057922899660199E-3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Eason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1.5</v>
      </c>
      <c r="C86">
        <f>(B87-B86)+0.01</f>
        <v>63.910000000000004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65.400000000000006</v>
      </c>
      <c r="C87">
        <f>C86/B87</f>
        <v>0.97721712538226302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Westbury (IRE) is 97.72% ahead of Eason (FR). </v>
      </c>
      <c r="H87" t="str">
        <f>INDEX(A2:A50, MATCH(B87, AD2:AD50, 0))</f>
        <v>Westbury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3.4573999999999998</v>
      </c>
      <c r="C88">
        <f>B89-B88</f>
        <v>0</v>
      </c>
      <c r="H88" t="str">
        <f>INDEX(X2:X50, MATCH(B88, Y2:Y50, 0))</f>
        <v>Frost, Miss B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3.4573999999999998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Frost, Miss B. </v>
      </c>
      <c r="H89" t="str">
        <f>INDEX(X2:X50, MATCH(B89, Y2:Y50, 0))</f>
        <v>Frost, Miss B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0</v>
      </c>
      <c r="C90">
        <f>(B91-B90)+0.01</f>
        <v>29.678600000000003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29.668600000000001</v>
      </c>
      <c r="C91">
        <f>(C90+0.01)/(B91+0.01)</f>
        <v>1.0003369431172631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Doctor Dex (IRE) outperformed Eason (FR) significantly.</v>
      </c>
      <c r="H91" t="str">
        <f>INDEX(A2:A50, MATCH(B91, N2:N50, 0))</f>
        <v>Doctor Dex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3</v>
      </c>
      <c r="E92">
        <f>COUNTIF(D79:D91, "YES")</f>
        <v>4</v>
      </c>
      <c r="F92" t="str">
        <f>IF(E92=0, "", IF(E92=1, "*", IF(E92=2, "**", IF(E92=3, "***", IF(E92=4, "****", IF(E92&gt;4, "*****", ""))))))</f>
        <v>****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27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0.1111</v>
      </c>
    </row>
    <row r="96" spans="1:19" hidden="1" outlineLevel="1">
      <c r="A96" t="s">
        <v>70</v>
      </c>
      <c r="B96">
        <f>INDEX(Sheet1!H:H, MATCH($A$51, Sheet1!$A:$A,0))</f>
        <v>0.22220000000000001</v>
      </c>
      <c r="C96" t="b">
        <f>IF(AND($B$94&gt;15,B96&gt;0.25),B55)</f>
        <v>0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3.6999999999999998E-2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0.1852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0.14810000000000001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0.1852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0.1852</v>
      </c>
      <c r="C101" t="b">
        <f>IF(AND($B$94&gt;15,B101&gt;0.25),B60)</f>
        <v>0</v>
      </c>
      <c r="D101">
        <f t="shared" si="22"/>
        <v>3</v>
      </c>
      <c r="E101">
        <f t="shared" si="23"/>
        <v>4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5.140625" bestFit="1" customWidth="1"/>
    <col min="3" max="3" width="17.5703125" bestFit="1" customWidth="1"/>
    <col min="4" max="5" width="12" bestFit="1" customWidth="1"/>
    <col min="6" max="6" width="14.7109375" bestFit="1" customWidth="1"/>
    <col min="7" max="7" width="255.7109375" bestFit="1" customWidth="1"/>
    <col min="8" max="8" width="25.140625" bestFit="1" customWidth="1"/>
    <col min="9" max="9" width="10.140625" bestFit="1" customWidth="1"/>
    <col min="10" max="10" width="16.28515625" bestFit="1" customWidth="1"/>
    <col min="11" max="19" width="25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85546875" bestFit="1" customWidth="1"/>
    <col min="25" max="25" width="14.42578125" bestFit="1" customWidth="1"/>
    <col min="26" max="26" width="16.85546875" bestFit="1" customWidth="1"/>
    <col min="27" max="27" width="15" bestFit="1" customWidth="1"/>
    <col min="28" max="28" width="20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982</v>
      </c>
      <c r="B2" s="1">
        <v>0.69791666666666663</v>
      </c>
      <c r="C2" t="s">
        <v>214</v>
      </c>
      <c r="D2" t="s">
        <v>448</v>
      </c>
      <c r="E2" t="s">
        <v>230</v>
      </c>
      <c r="F2">
        <v>3752</v>
      </c>
      <c r="G2" t="s">
        <v>979</v>
      </c>
      <c r="H2" t="s">
        <v>980</v>
      </c>
      <c r="I2" t="s">
        <v>5</v>
      </c>
      <c r="J2" t="s">
        <v>278</v>
      </c>
      <c r="K2" t="s">
        <v>981</v>
      </c>
      <c r="L2">
        <v>6</v>
      </c>
      <c r="M2">
        <v>85.08</v>
      </c>
      <c r="N2">
        <v>64.882599999999996</v>
      </c>
      <c r="O2">
        <v>32.869399999999999</v>
      </c>
      <c r="P2">
        <v>11.8908</v>
      </c>
      <c r="Q2">
        <v>4.8121999999999998</v>
      </c>
      <c r="R2">
        <v>3.8368000000000002</v>
      </c>
      <c r="S2">
        <v>3.1086999999999998</v>
      </c>
      <c r="T2">
        <v>1.6646000000000001</v>
      </c>
      <c r="U2">
        <v>1.4020999999999999</v>
      </c>
      <c r="V2">
        <v>1.1894</v>
      </c>
      <c r="W2">
        <v>19.09</v>
      </c>
      <c r="X2" t="s">
        <v>983</v>
      </c>
      <c r="Y2">
        <v>2.0284</v>
      </c>
      <c r="Z2" t="s">
        <v>984</v>
      </c>
      <c r="AA2">
        <v>0.67400000000000004</v>
      </c>
      <c r="AB2" t="s">
        <v>985</v>
      </c>
      <c r="AC2">
        <v>0.313</v>
      </c>
      <c r="AD2">
        <v>16.2059</v>
      </c>
      <c r="AE2" s="23">
        <v>249.0479</v>
      </c>
      <c r="AF2">
        <v>5.5</v>
      </c>
      <c r="AG2">
        <v>68</v>
      </c>
    </row>
    <row r="3" spans="1:33">
      <c r="A3" t="s">
        <v>986</v>
      </c>
      <c r="B3" s="1">
        <v>0.69791666666666663</v>
      </c>
      <c r="C3" t="s">
        <v>214</v>
      </c>
      <c r="D3" t="s">
        <v>448</v>
      </c>
      <c r="E3" t="s">
        <v>230</v>
      </c>
      <c r="F3">
        <v>3752</v>
      </c>
      <c r="G3" t="s">
        <v>979</v>
      </c>
      <c r="H3" t="s">
        <v>980</v>
      </c>
      <c r="I3" t="s">
        <v>5</v>
      </c>
      <c r="J3" t="s">
        <v>278</v>
      </c>
      <c r="K3" t="s">
        <v>981</v>
      </c>
      <c r="L3">
        <v>5</v>
      </c>
      <c r="M3">
        <v>65.525000000000006</v>
      </c>
      <c r="N3">
        <v>58.1008</v>
      </c>
      <c r="O3">
        <v>23.853200000000001</v>
      </c>
      <c r="P3">
        <v>6.2325999999999997</v>
      </c>
      <c r="Q3">
        <v>6.1474000000000002</v>
      </c>
      <c r="R3">
        <v>6.4984000000000002</v>
      </c>
      <c r="S3">
        <v>3.7934999999999999</v>
      </c>
      <c r="T3">
        <v>1.544</v>
      </c>
      <c r="U3">
        <v>1.2271000000000001</v>
      </c>
      <c r="V3">
        <v>1.0588</v>
      </c>
      <c r="W3">
        <v>11.045</v>
      </c>
      <c r="X3" t="s">
        <v>987</v>
      </c>
      <c r="Y3">
        <v>3.1962000000000002</v>
      </c>
      <c r="Z3" t="s">
        <v>988</v>
      </c>
      <c r="AA3">
        <v>0.85880000000000001</v>
      </c>
      <c r="AB3" t="s">
        <v>654</v>
      </c>
      <c r="AC3">
        <v>1.8629</v>
      </c>
      <c r="AD3">
        <v>26.6312</v>
      </c>
      <c r="AE3">
        <v>217.57480000000001</v>
      </c>
      <c r="AF3">
        <v>7</v>
      </c>
      <c r="AG3">
        <v>64</v>
      </c>
    </row>
    <row r="4" spans="1:33">
      <c r="A4" t="s">
        <v>989</v>
      </c>
      <c r="B4" s="1">
        <v>0.69791666666666663</v>
      </c>
      <c r="C4" t="s">
        <v>214</v>
      </c>
      <c r="D4" t="s">
        <v>448</v>
      </c>
      <c r="E4" t="s">
        <v>230</v>
      </c>
      <c r="F4">
        <v>3752</v>
      </c>
      <c r="G4" t="s">
        <v>979</v>
      </c>
      <c r="H4" t="s">
        <v>980</v>
      </c>
      <c r="I4" t="s">
        <v>5</v>
      </c>
      <c r="J4" t="s">
        <v>278</v>
      </c>
      <c r="K4" t="s">
        <v>981</v>
      </c>
      <c r="L4">
        <v>3</v>
      </c>
      <c r="M4">
        <v>77.599999999999994</v>
      </c>
      <c r="N4">
        <v>49.395800000000001</v>
      </c>
      <c r="O4">
        <v>23.9222</v>
      </c>
      <c r="P4">
        <v>9.1920000000000002</v>
      </c>
      <c r="Q4">
        <v>3.3083999999999998</v>
      </c>
      <c r="R4">
        <v>4.2041000000000004</v>
      </c>
      <c r="S4">
        <v>2.8689</v>
      </c>
      <c r="T4">
        <v>0</v>
      </c>
      <c r="U4">
        <v>0</v>
      </c>
      <c r="V4">
        <v>0</v>
      </c>
      <c r="W4">
        <v>16.635000000000002</v>
      </c>
      <c r="X4" t="s">
        <v>990</v>
      </c>
      <c r="Y4">
        <v>2.0137999999999998</v>
      </c>
      <c r="Z4" t="s">
        <v>991</v>
      </c>
      <c r="AA4">
        <v>1.9941</v>
      </c>
      <c r="AB4" t="s">
        <v>725</v>
      </c>
      <c r="AC4">
        <v>2.1722999999999999</v>
      </c>
      <c r="AD4">
        <v>16.309699999999999</v>
      </c>
      <c r="AE4">
        <v>214.6806</v>
      </c>
      <c r="AF4">
        <v>6</v>
      </c>
      <c r="AG4">
        <v>69</v>
      </c>
    </row>
    <row r="5" spans="1:33">
      <c r="A5" t="s">
        <v>992</v>
      </c>
      <c r="B5" s="1">
        <v>0.69791666666666663</v>
      </c>
      <c r="C5" t="s">
        <v>214</v>
      </c>
      <c r="D5" t="s">
        <v>448</v>
      </c>
      <c r="E5" t="s">
        <v>230</v>
      </c>
      <c r="F5">
        <v>3752</v>
      </c>
      <c r="G5" t="s">
        <v>979</v>
      </c>
      <c r="H5" t="s">
        <v>980</v>
      </c>
      <c r="I5" t="s">
        <v>5</v>
      </c>
      <c r="J5" t="s">
        <v>278</v>
      </c>
      <c r="K5" t="s">
        <v>981</v>
      </c>
      <c r="L5">
        <v>3</v>
      </c>
      <c r="M5">
        <v>76.685000000000002</v>
      </c>
      <c r="N5">
        <v>61.04</v>
      </c>
      <c r="O5">
        <v>23.035</v>
      </c>
      <c r="P5">
        <v>10.916399999999999</v>
      </c>
      <c r="Q5">
        <v>4.6383000000000001</v>
      </c>
      <c r="R5">
        <v>3.3172000000000001</v>
      </c>
      <c r="S5">
        <v>2.6646000000000001</v>
      </c>
      <c r="T5">
        <v>2.0979999999999999</v>
      </c>
      <c r="U5">
        <v>0.91390000000000005</v>
      </c>
      <c r="V5">
        <v>0.44940000000000002</v>
      </c>
      <c r="W5">
        <v>0</v>
      </c>
      <c r="X5" t="s">
        <v>993</v>
      </c>
      <c r="Y5">
        <v>2.407</v>
      </c>
      <c r="Z5" t="s">
        <v>994</v>
      </c>
      <c r="AA5">
        <v>0.54430000000000001</v>
      </c>
      <c r="AB5" t="s">
        <v>995</v>
      </c>
      <c r="AC5">
        <v>1.5367999999999999</v>
      </c>
      <c r="AD5">
        <v>19.7029</v>
      </c>
      <c r="AE5">
        <v>209.94890000000001</v>
      </c>
      <c r="AF5">
        <v>5</v>
      </c>
      <c r="AG5">
        <v>59</v>
      </c>
    </row>
    <row r="6" spans="1:33">
      <c r="A6" t="s">
        <v>996</v>
      </c>
      <c r="B6" s="1">
        <v>0.69791666666666663</v>
      </c>
      <c r="C6" t="s">
        <v>214</v>
      </c>
      <c r="D6" t="s">
        <v>448</v>
      </c>
      <c r="E6" t="s">
        <v>230</v>
      </c>
      <c r="F6">
        <v>3752</v>
      </c>
      <c r="G6" t="s">
        <v>979</v>
      </c>
      <c r="H6" t="s">
        <v>980</v>
      </c>
      <c r="I6" t="s">
        <v>5</v>
      </c>
      <c r="J6" t="s">
        <v>278</v>
      </c>
      <c r="K6" t="s">
        <v>981</v>
      </c>
      <c r="L6">
        <v>4</v>
      </c>
      <c r="M6">
        <v>76.5</v>
      </c>
      <c r="N6">
        <v>55.548000000000002</v>
      </c>
      <c r="O6">
        <v>15.8741</v>
      </c>
      <c r="P6">
        <v>6.7417999999999996</v>
      </c>
      <c r="Q6">
        <v>4.8406000000000002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997</v>
      </c>
      <c r="Y6">
        <v>3.1484999999999999</v>
      </c>
      <c r="Z6" t="s">
        <v>998</v>
      </c>
      <c r="AA6">
        <v>2.1474000000000002</v>
      </c>
      <c r="AB6" t="s">
        <v>999</v>
      </c>
      <c r="AC6">
        <v>1.4704999999999999</v>
      </c>
      <c r="AD6">
        <v>15.2</v>
      </c>
      <c r="AE6">
        <v>193.52250000000001</v>
      </c>
      <c r="AF6">
        <v>6.5</v>
      </c>
      <c r="AG6">
        <v>67</v>
      </c>
    </row>
    <row r="7" spans="1:33">
      <c r="A7" t="s">
        <v>1000</v>
      </c>
      <c r="B7" s="1">
        <v>0.69791666666666663</v>
      </c>
      <c r="C7" t="s">
        <v>214</v>
      </c>
      <c r="D7" t="s">
        <v>448</v>
      </c>
      <c r="E7" t="s">
        <v>230</v>
      </c>
      <c r="F7">
        <v>3752</v>
      </c>
      <c r="G7" t="s">
        <v>979</v>
      </c>
      <c r="H7" t="s">
        <v>980</v>
      </c>
      <c r="I7" t="s">
        <v>5</v>
      </c>
      <c r="J7" t="s">
        <v>278</v>
      </c>
      <c r="K7" t="s">
        <v>981</v>
      </c>
      <c r="L7">
        <v>4</v>
      </c>
      <c r="M7">
        <v>55.234499999999997</v>
      </c>
      <c r="N7">
        <v>29.052499999999998</v>
      </c>
      <c r="O7">
        <v>21.412600000000001</v>
      </c>
      <c r="P7">
        <v>13.0974</v>
      </c>
      <c r="Q7">
        <v>6.8346999999999998</v>
      </c>
      <c r="R7">
        <v>4.3349000000000002</v>
      </c>
      <c r="S7">
        <v>2.1000999999999999</v>
      </c>
      <c r="T7">
        <v>2.2643</v>
      </c>
      <c r="U7">
        <v>1.3214999999999999</v>
      </c>
      <c r="V7">
        <v>1.2801</v>
      </c>
      <c r="W7">
        <v>11.645</v>
      </c>
      <c r="X7" t="s">
        <v>1001</v>
      </c>
      <c r="Y7">
        <v>2.4813000000000001</v>
      </c>
      <c r="Z7" t="s">
        <v>421</v>
      </c>
      <c r="AA7">
        <v>1.4133</v>
      </c>
      <c r="AB7" t="s">
        <v>654</v>
      </c>
      <c r="AC7">
        <v>1.7756000000000001</v>
      </c>
      <c r="AD7">
        <v>34.232100000000003</v>
      </c>
      <c r="AE7">
        <v>188.47989999999999</v>
      </c>
      <c r="AF7">
        <v>33</v>
      </c>
      <c r="AG7">
        <v>68</v>
      </c>
    </row>
    <row r="8" spans="1:33">
      <c r="A8" t="s">
        <v>1002</v>
      </c>
      <c r="B8" s="1">
        <v>0.69791666666666663</v>
      </c>
      <c r="C8" t="s">
        <v>214</v>
      </c>
      <c r="D8" t="s">
        <v>448</v>
      </c>
      <c r="E8" t="s">
        <v>230</v>
      </c>
      <c r="F8">
        <v>3752</v>
      </c>
      <c r="G8" t="s">
        <v>979</v>
      </c>
      <c r="H8" t="s">
        <v>980</v>
      </c>
      <c r="I8" t="s">
        <v>5</v>
      </c>
      <c r="J8" t="s">
        <v>278</v>
      </c>
      <c r="K8" t="s">
        <v>981</v>
      </c>
      <c r="L8">
        <v>5</v>
      </c>
      <c r="M8">
        <v>47.5488</v>
      </c>
      <c r="N8">
        <v>60.062399999999997</v>
      </c>
      <c r="O8">
        <v>19.809100000000001</v>
      </c>
      <c r="P8">
        <v>7.8526999999999996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5.2378999999999998</v>
      </c>
      <c r="X8" t="s">
        <v>253</v>
      </c>
      <c r="Y8">
        <v>1.4905999999999999</v>
      </c>
      <c r="Z8" t="s">
        <v>1003</v>
      </c>
      <c r="AA8">
        <v>0.52370000000000005</v>
      </c>
      <c r="AB8" t="s">
        <v>1004</v>
      </c>
      <c r="AC8">
        <v>1.9892000000000001</v>
      </c>
      <c r="AD8">
        <v>21.232900000000001</v>
      </c>
      <c r="AE8">
        <v>182.92140000000001</v>
      </c>
      <c r="AF8">
        <v>14</v>
      </c>
      <c r="AG8">
        <v>68</v>
      </c>
    </row>
    <row r="9" spans="1:33">
      <c r="A9" t="s">
        <v>1005</v>
      </c>
      <c r="B9" s="1">
        <v>0.69791666666666663</v>
      </c>
      <c r="C9" t="s">
        <v>214</v>
      </c>
      <c r="D9" t="s">
        <v>448</v>
      </c>
      <c r="E9" t="s">
        <v>230</v>
      </c>
      <c r="F9">
        <v>3752</v>
      </c>
      <c r="G9" t="s">
        <v>979</v>
      </c>
      <c r="H9" t="s">
        <v>980</v>
      </c>
      <c r="I9" t="s">
        <v>5</v>
      </c>
      <c r="J9" t="s">
        <v>278</v>
      </c>
      <c r="K9" t="s">
        <v>981</v>
      </c>
      <c r="L9">
        <v>3</v>
      </c>
      <c r="M9">
        <v>67.89</v>
      </c>
      <c r="N9">
        <v>30.526399999999999</v>
      </c>
      <c r="O9">
        <v>26.470099999999999</v>
      </c>
      <c r="P9">
        <v>6.7218999999999998</v>
      </c>
      <c r="Q9">
        <v>5.0353000000000003</v>
      </c>
      <c r="R9">
        <v>3.4033000000000002</v>
      </c>
      <c r="S9">
        <v>0</v>
      </c>
      <c r="T9">
        <v>0</v>
      </c>
      <c r="U9">
        <v>0</v>
      </c>
      <c r="V9">
        <v>0</v>
      </c>
      <c r="W9">
        <v>16.5121</v>
      </c>
      <c r="X9" t="s">
        <v>1006</v>
      </c>
      <c r="Y9">
        <v>1.8381000000000001</v>
      </c>
      <c r="Z9" t="s">
        <v>1007</v>
      </c>
      <c r="AA9">
        <v>1.0691999999999999</v>
      </c>
      <c r="AB9" t="s">
        <v>1008</v>
      </c>
      <c r="AC9">
        <v>2.1514000000000002</v>
      </c>
      <c r="AD9">
        <v>9.0335999999999999</v>
      </c>
      <c r="AE9">
        <v>178.0898</v>
      </c>
      <c r="AF9">
        <v>4.5</v>
      </c>
      <c r="AG9">
        <v>62</v>
      </c>
    </row>
    <row r="10" spans="1:33">
      <c r="A10" t="s">
        <v>1009</v>
      </c>
      <c r="B10" s="1">
        <v>0.69791666666666663</v>
      </c>
      <c r="C10" t="s">
        <v>214</v>
      </c>
      <c r="D10" t="s">
        <v>448</v>
      </c>
      <c r="E10" t="s">
        <v>230</v>
      </c>
      <c r="F10">
        <v>3752</v>
      </c>
      <c r="G10" t="s">
        <v>979</v>
      </c>
      <c r="H10" t="s">
        <v>980</v>
      </c>
      <c r="I10" t="s">
        <v>5</v>
      </c>
      <c r="J10" t="s">
        <v>278</v>
      </c>
      <c r="K10" t="s">
        <v>981</v>
      </c>
      <c r="L10">
        <v>3</v>
      </c>
      <c r="M10">
        <v>71.834999999999994</v>
      </c>
      <c r="N10">
        <v>37.283999999999999</v>
      </c>
      <c r="O10">
        <v>26.797599999999999</v>
      </c>
      <c r="P10">
        <v>6.8726000000000003</v>
      </c>
      <c r="Q10">
        <v>3.8422000000000001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1010</v>
      </c>
      <c r="Y10">
        <v>1.3644000000000001</v>
      </c>
      <c r="Z10" t="s">
        <v>1011</v>
      </c>
      <c r="AA10">
        <v>1.669</v>
      </c>
      <c r="AB10" t="s">
        <v>1012</v>
      </c>
      <c r="AC10">
        <v>1.3645</v>
      </c>
      <c r="AD10">
        <v>9.7997999999999994</v>
      </c>
      <c r="AE10">
        <v>172.47909999999999</v>
      </c>
      <c r="AF10">
        <v>12</v>
      </c>
      <c r="AG10">
        <v>69</v>
      </c>
    </row>
    <row r="11" spans="1:33">
      <c r="A11" t="s">
        <v>1013</v>
      </c>
      <c r="B11" s="1">
        <v>0.69791666666666663</v>
      </c>
      <c r="C11" t="s">
        <v>214</v>
      </c>
      <c r="D11" t="s">
        <v>448</v>
      </c>
      <c r="E11" t="s">
        <v>230</v>
      </c>
      <c r="F11">
        <v>3752</v>
      </c>
      <c r="G11" t="s">
        <v>979</v>
      </c>
      <c r="H11" t="s">
        <v>980</v>
      </c>
      <c r="I11" t="s">
        <v>5</v>
      </c>
      <c r="J11" t="s">
        <v>278</v>
      </c>
      <c r="K11" t="s">
        <v>981</v>
      </c>
      <c r="L11">
        <v>6</v>
      </c>
      <c r="M11">
        <v>39.168100000000003</v>
      </c>
      <c r="N11">
        <v>40.516199999999998</v>
      </c>
      <c r="O11">
        <v>19.3657</v>
      </c>
      <c r="P11">
        <v>6.8319999999999999</v>
      </c>
      <c r="Q11">
        <v>6.1886000000000001</v>
      </c>
      <c r="R11">
        <v>4.9683999999999999</v>
      </c>
      <c r="S11">
        <v>2.8409</v>
      </c>
      <c r="T11">
        <v>1.0806</v>
      </c>
      <c r="U11">
        <v>0.95760000000000001</v>
      </c>
      <c r="V11">
        <v>0.9506</v>
      </c>
      <c r="W11">
        <v>16.1571</v>
      </c>
      <c r="X11" t="s">
        <v>1014</v>
      </c>
      <c r="Y11">
        <v>0.3332</v>
      </c>
      <c r="Z11" t="s">
        <v>359</v>
      </c>
      <c r="AA11">
        <v>0.69569999999999999</v>
      </c>
      <c r="AB11" t="s">
        <v>1015</v>
      </c>
      <c r="AC11">
        <v>3.0598999999999998</v>
      </c>
      <c r="AD11">
        <v>25.4604</v>
      </c>
      <c r="AE11">
        <v>168.57499999999999</v>
      </c>
      <c r="AF11">
        <v>14</v>
      </c>
      <c r="AG11">
        <v>57</v>
      </c>
    </row>
    <row r="12" spans="1:33">
      <c r="A12" t="s">
        <v>1016</v>
      </c>
      <c r="B12" s="1">
        <v>0.69791666666666663</v>
      </c>
      <c r="C12" t="s">
        <v>214</v>
      </c>
      <c r="D12" t="s">
        <v>448</v>
      </c>
      <c r="E12" t="s">
        <v>230</v>
      </c>
      <c r="F12">
        <v>3752</v>
      </c>
      <c r="G12" t="s">
        <v>979</v>
      </c>
      <c r="H12" t="s">
        <v>980</v>
      </c>
      <c r="I12" t="s">
        <v>5</v>
      </c>
      <c r="J12" t="s">
        <v>278</v>
      </c>
      <c r="K12" t="s">
        <v>981</v>
      </c>
      <c r="L12">
        <v>3</v>
      </c>
      <c r="M12">
        <v>43.376600000000003</v>
      </c>
      <c r="N12">
        <v>34.099699999999999</v>
      </c>
      <c r="O12">
        <v>23.174399999999999</v>
      </c>
      <c r="P12">
        <v>13.171200000000001</v>
      </c>
      <c r="Q12">
        <v>5.6106999999999996</v>
      </c>
      <c r="R12">
        <v>4.4767999999999999</v>
      </c>
      <c r="S12">
        <v>2.7723</v>
      </c>
      <c r="T12">
        <v>2.9445000000000001</v>
      </c>
      <c r="U12">
        <v>1.1652</v>
      </c>
      <c r="V12">
        <v>1.2059</v>
      </c>
      <c r="W12">
        <v>17.706399999999999</v>
      </c>
      <c r="X12" t="s">
        <v>1017</v>
      </c>
      <c r="Y12">
        <v>2.2517</v>
      </c>
      <c r="Z12" t="s">
        <v>1018</v>
      </c>
      <c r="AA12">
        <v>1.5639000000000001</v>
      </c>
      <c r="AB12" t="s">
        <v>1019</v>
      </c>
      <c r="AC12">
        <v>1.8887</v>
      </c>
      <c r="AD12">
        <v>11.6515</v>
      </c>
      <c r="AE12">
        <v>167.05959999999999</v>
      </c>
      <c r="AF12">
        <v>25</v>
      </c>
      <c r="AG12">
        <v>67</v>
      </c>
    </row>
    <row r="13" spans="1:33">
      <c r="A13" t="s">
        <v>1020</v>
      </c>
      <c r="B13" s="1">
        <v>0.69791666666666663</v>
      </c>
      <c r="C13" t="s">
        <v>214</v>
      </c>
      <c r="D13" t="s">
        <v>448</v>
      </c>
      <c r="E13" t="s">
        <v>230</v>
      </c>
      <c r="F13">
        <v>3752</v>
      </c>
      <c r="G13" t="s">
        <v>979</v>
      </c>
      <c r="H13" t="s">
        <v>980</v>
      </c>
      <c r="I13" t="s">
        <v>5</v>
      </c>
      <c r="J13" t="s">
        <v>278</v>
      </c>
      <c r="K13" t="s">
        <v>981</v>
      </c>
      <c r="L13">
        <v>4</v>
      </c>
      <c r="M13">
        <v>41.159300000000002</v>
      </c>
      <c r="N13">
        <v>44.224800000000002</v>
      </c>
      <c r="O13">
        <v>22.5853</v>
      </c>
      <c r="P13">
        <v>8.9991000000000003</v>
      </c>
      <c r="Q13">
        <v>6.4448999999999996</v>
      </c>
      <c r="R13">
        <v>3.3294000000000001</v>
      </c>
      <c r="S13">
        <v>0</v>
      </c>
      <c r="T13">
        <v>0</v>
      </c>
      <c r="U13">
        <v>0</v>
      </c>
      <c r="V13">
        <v>0</v>
      </c>
      <c r="W13">
        <v>19.167899999999999</v>
      </c>
      <c r="X13" t="s">
        <v>1021</v>
      </c>
      <c r="Y13">
        <v>1.1541999999999999</v>
      </c>
      <c r="Z13" t="s">
        <v>1022</v>
      </c>
      <c r="AA13">
        <v>1.1930000000000001</v>
      </c>
      <c r="AB13" t="s">
        <v>890</v>
      </c>
      <c r="AC13">
        <v>1.9258999999999999</v>
      </c>
      <c r="AD13">
        <v>0</v>
      </c>
      <c r="AE13">
        <v>157.839</v>
      </c>
      <c r="AF13">
        <v>14</v>
      </c>
      <c r="AG13">
        <v>70</v>
      </c>
    </row>
    <row r="51" spans="1:33" hidden="1" outlineLevel="1">
      <c r="A51" t="str">
        <f>C2</f>
        <v>Wolverhampton</v>
      </c>
      <c r="B51">
        <f>B2</f>
        <v>0.69791666666666663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Saumur</v>
      </c>
      <c r="L52" t="str">
        <f t="shared" si="0"/>
        <v>Saumur</v>
      </c>
      <c r="M52" t="str">
        <f t="shared" si="0"/>
        <v>Saumur</v>
      </c>
      <c r="N52" t="str">
        <f t="shared" ref="N52:N91" si="1">INDEX($A$2:$A$20,(MATCH(LARGE(W$2:W$20,$J52),W$2:W$20,0)))</f>
        <v>Roc Astrale (IRE)</v>
      </c>
      <c r="O52" t="str">
        <f t="shared" ref="O52:O91" si="2">INDEX($A$2:$A$20,(MATCH(LARGE(AA$2:AA$20,$J52),AA$2:AA$20,0)))</f>
        <v>Arabic Culture (USA)</v>
      </c>
      <c r="P52" t="str">
        <f t="shared" ref="P52:P91" si="3">INDEX($A$2:$A$20,(MATCH(LARGE(Y$2:Y$20,$J52),Y$2:Y$20,0)))</f>
        <v>Enmeshing</v>
      </c>
      <c r="Q52" t="str">
        <f t="shared" ref="Q52:Q91" si="4">INDEX($A$2:$A$20,(MATCH(LARGE(Y$2:Y$20,$J52),Y$2:Y$20,0)))</f>
        <v>Enmeshing</v>
      </c>
      <c r="R52" t="str">
        <f t="shared" ref="R52:R91" si="5">INDEX($A$2:$A$20,(MATCH(LARGE(AD$2:AD$20,$J52),AD$2:AD$20,0)))</f>
        <v>Lets Be Happy (IRE)</v>
      </c>
      <c r="S52" t="str">
        <f t="shared" ref="S52:S80" si="6">A2</f>
        <v>Saumur</v>
      </c>
      <c r="V52">
        <f t="shared" ref="V52:V80" si="7">SUM(Y52:AF52)</f>
        <v>64</v>
      </c>
      <c r="W52">
        <f t="shared" ref="W52:W80" si="8">V52-AG2</f>
        <v>-4</v>
      </c>
      <c r="X52">
        <f t="shared" ref="X52:X60" si="9">IF(ISNA(W52),"",W52)</f>
        <v>-4</v>
      </c>
      <c r="Y52">
        <f t="shared" ref="Y52:AA80" si="10">(($H$63+1)-(RANK(M2,M$2:M$30)))</f>
        <v>12</v>
      </c>
      <c r="Z52">
        <f t="shared" si="10"/>
        <v>12</v>
      </c>
      <c r="AA52">
        <f t="shared" si="10"/>
        <v>12</v>
      </c>
      <c r="AB52">
        <f t="shared" ref="AB52:AB80" si="11">(($H$63+1)-(RANK(W2,W$2:W$30)))</f>
        <v>11</v>
      </c>
      <c r="AC52">
        <f t="shared" ref="AC52:AC80" si="12">(($H$63+1)-(RANK(Y2,Y$2:Y$30)))</f>
        <v>7</v>
      </c>
      <c r="AD52">
        <f t="shared" ref="AD52:AD80" si="13">(($H$63+1)-(RANK(AA2,AA$2:AA$30)))</f>
        <v>3</v>
      </c>
      <c r="AE52">
        <f t="shared" ref="AE52:AF80" si="14">(($H$63+1)-(RANK(AC2,AC$2:AC$30)))</f>
        <v>1</v>
      </c>
      <c r="AF52">
        <f t="shared" si="14"/>
        <v>6</v>
      </c>
      <c r="AG52" t="str">
        <f>INDEX(S52:S92, MATCH(LARGE(X52:X92, 1),X52:X92, 0))</f>
        <v>Blue Reflection</v>
      </c>
    </row>
    <row r="53" spans="1:33" hidden="1" outlineLevel="1">
      <c r="A53" t="s">
        <v>43</v>
      </c>
      <c r="B53" t="str">
        <f>A2</f>
        <v>Saumur</v>
      </c>
      <c r="C53">
        <f>AE2</f>
        <v>249.0479</v>
      </c>
      <c r="D53">
        <f>AG2</f>
        <v>68</v>
      </c>
      <c r="E53">
        <f>C53-D53</f>
        <v>181.0479</v>
      </c>
      <c r="F53">
        <f>SUMIF(B53:B61, B53, G53:G61)</f>
        <v>0.21429093587758216</v>
      </c>
      <c r="G53">
        <f>(1/C53)*(C53-C54)</f>
        <v>0.12637368152873396</v>
      </c>
      <c r="H53">
        <f>AF2</f>
        <v>5.5</v>
      </c>
      <c r="J53">
        <v>2</v>
      </c>
      <c r="K53" t="str">
        <f t="shared" si="0"/>
        <v>Blue Reflection</v>
      </c>
      <c r="L53" t="str">
        <f t="shared" si="0"/>
        <v>Ravens Raft (IRE)</v>
      </c>
      <c r="M53" t="str">
        <f t="shared" si="0"/>
        <v>Verdigris (IRE)</v>
      </c>
      <c r="N53" t="str">
        <f t="shared" si="1"/>
        <v>Saumur</v>
      </c>
      <c r="O53" t="str">
        <f t="shared" si="2"/>
        <v>Blue Reflection</v>
      </c>
      <c r="P53" t="str">
        <f t="shared" si="3"/>
        <v>Arabic Culture (USA)</v>
      </c>
      <c r="Q53" t="str">
        <f t="shared" si="4"/>
        <v>Arabic Culture (USA)</v>
      </c>
      <c r="R53" t="str">
        <f t="shared" si="5"/>
        <v>Enmeshing</v>
      </c>
      <c r="S53" t="str">
        <f t="shared" si="6"/>
        <v>Enmeshing</v>
      </c>
      <c r="V53">
        <f t="shared" si="7"/>
        <v>62</v>
      </c>
      <c r="W53">
        <f t="shared" si="8"/>
        <v>-2</v>
      </c>
      <c r="X53">
        <f t="shared" si="9"/>
        <v>-2</v>
      </c>
      <c r="Y53">
        <f t="shared" si="10"/>
        <v>6</v>
      </c>
      <c r="Z53">
        <f t="shared" si="10"/>
        <v>9</v>
      </c>
      <c r="AA53">
        <f t="shared" si="10"/>
        <v>8</v>
      </c>
      <c r="AB53">
        <f t="shared" si="11"/>
        <v>5</v>
      </c>
      <c r="AC53">
        <f t="shared" si="12"/>
        <v>12</v>
      </c>
      <c r="AD53">
        <f t="shared" si="13"/>
        <v>5</v>
      </c>
      <c r="AE53">
        <f t="shared" si="14"/>
        <v>6</v>
      </c>
      <c r="AF53">
        <f t="shared" si="14"/>
        <v>11</v>
      </c>
    </row>
    <row r="54" spans="1:33" hidden="1" outlineLevel="1">
      <c r="A54" t="s">
        <v>44</v>
      </c>
      <c r="B54" t="str">
        <f>A3</f>
        <v>Enmeshing</v>
      </c>
      <c r="C54">
        <f>AE3</f>
        <v>217.57480000000001</v>
      </c>
      <c r="D54">
        <f>AG3</f>
        <v>64</v>
      </c>
      <c r="E54">
        <f t="shared" ref="E54:E55" si="15">C54-D54</f>
        <v>153.57480000000001</v>
      </c>
      <c r="F54">
        <f ca="1">SUMIF(B53:B64, B54, G53:G61)</f>
        <v>1.4923972217007789E-2</v>
      </c>
      <c r="H54">
        <f>AF3</f>
        <v>7</v>
      </c>
      <c r="J54">
        <v>3</v>
      </c>
      <c r="K54" t="str">
        <f t="shared" si="0"/>
        <v>Ravens Raft (IRE)</v>
      </c>
      <c r="L54" t="str">
        <f t="shared" si="0"/>
        <v>Vivernus (USA)</v>
      </c>
      <c r="M54" t="str">
        <f t="shared" si="0"/>
        <v>Buckland Boy (IRE)</v>
      </c>
      <c r="N54" t="str">
        <f t="shared" si="1"/>
        <v>Show Of Force</v>
      </c>
      <c r="O54" t="str">
        <f t="shared" si="2"/>
        <v>Verdigris (IRE)</v>
      </c>
      <c r="P54" t="str">
        <f t="shared" si="3"/>
        <v>Lets Be Happy (IRE)</v>
      </c>
      <c r="Q54" t="str">
        <f t="shared" si="4"/>
        <v>Lets Be Happy (IRE)</v>
      </c>
      <c r="R54" t="str">
        <f t="shared" si="5"/>
        <v>Warofindependence (USA)</v>
      </c>
      <c r="S54" t="str">
        <f t="shared" si="6"/>
        <v>Blue Reflection</v>
      </c>
      <c r="V54">
        <f t="shared" si="7"/>
        <v>71</v>
      </c>
      <c r="W54">
        <f t="shared" si="8"/>
        <v>2</v>
      </c>
      <c r="X54">
        <f t="shared" si="9"/>
        <v>2</v>
      </c>
      <c r="Y54">
        <f t="shared" si="10"/>
        <v>11</v>
      </c>
      <c r="Z54">
        <f t="shared" si="10"/>
        <v>7</v>
      </c>
      <c r="AA54">
        <f t="shared" si="10"/>
        <v>9</v>
      </c>
      <c r="AB54">
        <f t="shared" si="11"/>
        <v>9</v>
      </c>
      <c r="AC54">
        <f t="shared" si="12"/>
        <v>6</v>
      </c>
      <c r="AD54">
        <f t="shared" si="13"/>
        <v>11</v>
      </c>
      <c r="AE54">
        <f t="shared" si="14"/>
        <v>11</v>
      </c>
      <c r="AF54">
        <f t="shared" si="14"/>
        <v>7</v>
      </c>
    </row>
    <row r="55" spans="1:33" hidden="1" outlineLevel="1">
      <c r="A55" t="s">
        <v>45</v>
      </c>
      <c r="B55" t="str">
        <f>A4</f>
        <v>Blue Reflection</v>
      </c>
      <c r="C55">
        <f>AE4</f>
        <v>214.6806</v>
      </c>
      <c r="D55">
        <f>AG4</f>
        <v>69</v>
      </c>
      <c r="E55">
        <f t="shared" si="15"/>
        <v>145.6806</v>
      </c>
      <c r="F55">
        <f ca="1">SUMIF(B53:B64, B55, G53:G61)</f>
        <v>0</v>
      </c>
      <c r="H55">
        <f>AF4</f>
        <v>6</v>
      </c>
      <c r="J55">
        <v>4</v>
      </c>
      <c r="K55" t="str">
        <f t="shared" si="0"/>
        <v>Arabic Culture (USA)</v>
      </c>
      <c r="L55" t="str">
        <f t="shared" si="0"/>
        <v>Enmeshing</v>
      </c>
      <c r="M55" t="str">
        <f t="shared" si="0"/>
        <v>Blue Reflection</v>
      </c>
      <c r="N55" t="str">
        <f t="shared" si="1"/>
        <v>Blue Reflection</v>
      </c>
      <c r="O55" t="str">
        <f t="shared" si="2"/>
        <v>Show Of Force</v>
      </c>
      <c r="P55" t="str">
        <f t="shared" si="3"/>
        <v>Ravens Raft (IRE)</v>
      </c>
      <c r="Q55" t="str">
        <f t="shared" si="4"/>
        <v>Ravens Raft (IRE)</v>
      </c>
      <c r="R55" t="str">
        <f t="shared" si="5"/>
        <v>Vivernus (USA)</v>
      </c>
      <c r="S55" t="str">
        <f t="shared" si="6"/>
        <v>Ravens Raft (IRE)</v>
      </c>
      <c r="V55">
        <f t="shared" si="7"/>
        <v>53</v>
      </c>
      <c r="W55">
        <f t="shared" si="8"/>
        <v>-6</v>
      </c>
      <c r="X55">
        <f t="shared" si="9"/>
        <v>-6</v>
      </c>
      <c r="Y55">
        <f t="shared" si="10"/>
        <v>10</v>
      </c>
      <c r="Z55">
        <f t="shared" si="10"/>
        <v>11</v>
      </c>
      <c r="AA55">
        <f t="shared" si="10"/>
        <v>6</v>
      </c>
      <c r="AB55">
        <f t="shared" si="11"/>
        <v>3</v>
      </c>
      <c r="AC55">
        <f t="shared" si="12"/>
        <v>9</v>
      </c>
      <c r="AD55">
        <f t="shared" si="13"/>
        <v>2</v>
      </c>
      <c r="AE55">
        <f t="shared" si="14"/>
        <v>4</v>
      </c>
      <c r="AF55">
        <f t="shared" si="14"/>
        <v>8</v>
      </c>
    </row>
    <row r="56" spans="1:33" hidden="1" outlineLevel="1">
      <c r="A56" t="s">
        <v>46</v>
      </c>
      <c r="B56" t="str">
        <f>INDEX(A$2:A$20,MATCH(C56,M$2:M$20,0))</f>
        <v>Saumur</v>
      </c>
      <c r="C56">
        <f>LARGE(M$2:M$20, D56)</f>
        <v>85.08</v>
      </c>
      <c r="D56">
        <v>1</v>
      </c>
      <c r="E56">
        <f>LARGE(M$2:M$20, F56)</f>
        <v>77.599999999999994</v>
      </c>
      <c r="F56">
        <v>2</v>
      </c>
      <c r="G56">
        <f t="shared" ref="G56:G61" si="16">IF(C56&gt;0, (1/C56)*(C56-E56), 0.1)</f>
        <v>8.7917254348848201E-2</v>
      </c>
      <c r="H56">
        <f t="shared" ref="H56:H61" si="17">INDEX(AF$2:AF$20,MATCH(B56,A$2:A$20,0))</f>
        <v>5.5</v>
      </c>
      <c r="J56">
        <v>5</v>
      </c>
      <c r="K56" t="str">
        <f t="shared" si="0"/>
        <v>Verdigris (IRE)</v>
      </c>
      <c r="L56" t="str">
        <f t="shared" si="0"/>
        <v>Arabic Culture (USA)</v>
      </c>
      <c r="M56" t="str">
        <f t="shared" si="0"/>
        <v>Enmeshing</v>
      </c>
      <c r="N56" t="str">
        <f t="shared" si="1"/>
        <v>Buckland Boy (IRE)</v>
      </c>
      <c r="O56" t="str">
        <f t="shared" si="2"/>
        <v>Lets Be Happy (IRE)</v>
      </c>
      <c r="P56" t="str">
        <f t="shared" si="3"/>
        <v>Show Of Force</v>
      </c>
      <c r="Q56" t="str">
        <f t="shared" si="4"/>
        <v>Show Of Force</v>
      </c>
      <c r="R56" t="str">
        <f t="shared" si="5"/>
        <v>Ravens Raft (IRE)</v>
      </c>
      <c r="S56" t="str">
        <f t="shared" si="6"/>
        <v>Arabic Culture (USA)</v>
      </c>
      <c r="V56">
        <f t="shared" si="7"/>
        <v>52</v>
      </c>
      <c r="W56">
        <f t="shared" si="8"/>
        <v>-15</v>
      </c>
      <c r="X56">
        <f t="shared" si="9"/>
        <v>-15</v>
      </c>
      <c r="Y56">
        <f t="shared" si="10"/>
        <v>9</v>
      </c>
      <c r="Z56">
        <f t="shared" si="10"/>
        <v>8</v>
      </c>
      <c r="AA56">
        <f t="shared" si="10"/>
        <v>1</v>
      </c>
      <c r="AB56">
        <f t="shared" si="11"/>
        <v>3</v>
      </c>
      <c r="AC56">
        <f t="shared" si="12"/>
        <v>11</v>
      </c>
      <c r="AD56">
        <f t="shared" si="13"/>
        <v>12</v>
      </c>
      <c r="AE56">
        <f t="shared" si="14"/>
        <v>3</v>
      </c>
      <c r="AF56">
        <f t="shared" si="14"/>
        <v>5</v>
      </c>
    </row>
    <row r="57" spans="1:33" hidden="1" outlineLevel="1">
      <c r="A57" t="s">
        <v>25</v>
      </c>
      <c r="B57" t="str">
        <f>INDEX(A$2:A$20,MATCH(C57,W$2:W$20,0))</f>
        <v>Roc Astrale (IRE)</v>
      </c>
      <c r="C57">
        <f>LARGE(W$2:W$20, D57)</f>
        <v>19.167899999999999</v>
      </c>
      <c r="D57">
        <v>1</v>
      </c>
      <c r="E57">
        <f>LARGE(W$2:W$20, F57)</f>
        <v>19.09</v>
      </c>
      <c r="F57">
        <v>2</v>
      </c>
      <c r="G57">
        <f t="shared" si="16"/>
        <v>4.0640863109677973E-3</v>
      </c>
      <c r="H57">
        <f t="shared" si="17"/>
        <v>14</v>
      </c>
      <c r="J57">
        <v>6</v>
      </c>
      <c r="K57" t="str">
        <f t="shared" si="0"/>
        <v>Buckland Boy (IRE)</v>
      </c>
      <c r="L57" t="str">
        <f t="shared" si="0"/>
        <v>Blue Reflection</v>
      </c>
      <c r="M57" t="str">
        <f t="shared" si="0"/>
        <v>Show Of Force</v>
      </c>
      <c r="N57" t="str">
        <f t="shared" si="1"/>
        <v>Warofindependence (USA)</v>
      </c>
      <c r="O57" t="str">
        <f t="shared" si="2"/>
        <v>Roc Astrale (IRE)</v>
      </c>
      <c r="P57" t="str">
        <f t="shared" si="3"/>
        <v>Saumur</v>
      </c>
      <c r="Q57" t="str">
        <f t="shared" si="4"/>
        <v>Saumur</v>
      </c>
      <c r="R57" t="str">
        <f t="shared" si="5"/>
        <v>Blue Reflection</v>
      </c>
      <c r="S57" t="str">
        <f t="shared" si="6"/>
        <v>Lets Be Happy (IRE)</v>
      </c>
      <c r="V57">
        <f t="shared" si="7"/>
        <v>51</v>
      </c>
      <c r="W57">
        <f t="shared" si="8"/>
        <v>-17</v>
      </c>
      <c r="X57">
        <f t="shared" si="9"/>
        <v>-17</v>
      </c>
      <c r="Y57">
        <f t="shared" si="10"/>
        <v>5</v>
      </c>
      <c r="Z57">
        <f t="shared" si="10"/>
        <v>1</v>
      </c>
      <c r="AA57">
        <f t="shared" si="10"/>
        <v>4</v>
      </c>
      <c r="AB57">
        <f t="shared" si="11"/>
        <v>6</v>
      </c>
      <c r="AC57">
        <f t="shared" si="12"/>
        <v>10</v>
      </c>
      <c r="AD57">
        <f t="shared" si="13"/>
        <v>8</v>
      </c>
      <c r="AE57">
        <f t="shared" si="14"/>
        <v>5</v>
      </c>
      <c r="AF57">
        <f t="shared" si="14"/>
        <v>12</v>
      </c>
    </row>
    <row r="58" spans="1:33" hidden="1" outlineLevel="1">
      <c r="A58" t="s">
        <v>28</v>
      </c>
      <c r="B58" t="str">
        <f>INDEX(A$2:A$20,MATCH(C58,AA$2:AA$20,0))</f>
        <v>Arabic Culture (USA)</v>
      </c>
      <c r="C58">
        <f>LARGE(AA$2:AA$20, D58)</f>
        <v>2.1474000000000002</v>
      </c>
      <c r="D58">
        <v>1</v>
      </c>
      <c r="E58">
        <f>LARGE(AA$2:AA$20, F58)</f>
        <v>1.9941</v>
      </c>
      <c r="F58">
        <v>2</v>
      </c>
      <c r="G58">
        <f t="shared" si="16"/>
        <v>7.1388656049175839E-2</v>
      </c>
      <c r="H58">
        <f t="shared" si="17"/>
        <v>6.5</v>
      </c>
      <c r="J58">
        <v>7</v>
      </c>
      <c r="K58" t="str">
        <f t="shared" si="0"/>
        <v>Enmeshing</v>
      </c>
      <c r="L58" t="str">
        <f t="shared" si="0"/>
        <v>Roc Astrale (IRE)</v>
      </c>
      <c r="M58" t="str">
        <f t="shared" si="0"/>
        <v>Ravens Raft (IRE)</v>
      </c>
      <c r="N58" t="str">
        <f t="shared" si="1"/>
        <v>Lets Be Happy (IRE)</v>
      </c>
      <c r="O58" t="str">
        <f t="shared" si="2"/>
        <v>Buckland Boy (IRE)</v>
      </c>
      <c r="P58" t="str">
        <f t="shared" si="3"/>
        <v>Blue Reflection</v>
      </c>
      <c r="Q58" t="str">
        <f t="shared" si="4"/>
        <v>Blue Reflection</v>
      </c>
      <c r="R58" t="str">
        <f t="shared" si="5"/>
        <v>Saumur</v>
      </c>
      <c r="S58" t="str">
        <f t="shared" si="6"/>
        <v>Vivernus (USA)</v>
      </c>
      <c r="V58">
        <f t="shared" si="7"/>
        <v>44</v>
      </c>
      <c r="W58">
        <f t="shared" si="8"/>
        <v>-24</v>
      </c>
      <c r="X58">
        <f t="shared" si="9"/>
        <v>-24</v>
      </c>
      <c r="Y58">
        <f t="shared" si="10"/>
        <v>4</v>
      </c>
      <c r="Z58">
        <f t="shared" si="10"/>
        <v>10</v>
      </c>
      <c r="AA58">
        <f t="shared" si="10"/>
        <v>3</v>
      </c>
      <c r="AB58">
        <f t="shared" si="11"/>
        <v>4</v>
      </c>
      <c r="AC58">
        <f t="shared" si="12"/>
        <v>4</v>
      </c>
      <c r="AD58">
        <f t="shared" si="13"/>
        <v>1</v>
      </c>
      <c r="AE58">
        <f t="shared" si="14"/>
        <v>9</v>
      </c>
      <c r="AF58">
        <f t="shared" si="14"/>
        <v>9</v>
      </c>
    </row>
    <row r="59" spans="1:33" hidden="1" outlineLevel="1">
      <c r="A59" t="s">
        <v>30</v>
      </c>
      <c r="B59" t="str">
        <f>INDEX(A$2:A$20,MATCH(C59,AC$2:AC$20,0))</f>
        <v>Warofindependence (USA)</v>
      </c>
      <c r="C59">
        <f>LARGE(AC$2:AC$20, D59)</f>
        <v>3.0598999999999998</v>
      </c>
      <c r="D59">
        <v>1</v>
      </c>
      <c r="E59">
        <f>LARGE(AC$2:AC$20, F59)</f>
        <v>2.1722999999999999</v>
      </c>
      <c r="F59">
        <v>2</v>
      </c>
      <c r="G59">
        <f t="shared" si="16"/>
        <v>0.29007483904702769</v>
      </c>
      <c r="H59">
        <f t="shared" si="17"/>
        <v>14</v>
      </c>
      <c r="J59">
        <v>8</v>
      </c>
      <c r="K59" t="str">
        <f t="shared" si="0"/>
        <v>Lets Be Happy (IRE)</v>
      </c>
      <c r="L59" t="str">
        <f t="shared" si="0"/>
        <v>Warofindependence (USA)</v>
      </c>
      <c r="M59" t="str">
        <f t="shared" si="0"/>
        <v>Roc Astrale (IRE)</v>
      </c>
      <c r="N59" t="str">
        <f t="shared" si="1"/>
        <v>Enmeshing</v>
      </c>
      <c r="O59" t="str">
        <f t="shared" si="2"/>
        <v>Enmeshing</v>
      </c>
      <c r="P59" t="str">
        <f t="shared" si="3"/>
        <v>Buckland Boy (IRE)</v>
      </c>
      <c r="Q59" t="str">
        <f t="shared" si="4"/>
        <v>Buckland Boy (IRE)</v>
      </c>
      <c r="R59" t="str">
        <f t="shared" si="5"/>
        <v>Arabic Culture (USA)</v>
      </c>
      <c r="S59" t="str">
        <f t="shared" si="6"/>
        <v>Buckland Boy (IRE)</v>
      </c>
      <c r="V59">
        <f t="shared" si="7"/>
        <v>50</v>
      </c>
      <c r="W59">
        <f t="shared" si="8"/>
        <v>-12</v>
      </c>
      <c r="X59">
        <f t="shared" si="9"/>
        <v>-12</v>
      </c>
      <c r="Y59">
        <f t="shared" si="10"/>
        <v>7</v>
      </c>
      <c r="Z59">
        <f t="shared" si="10"/>
        <v>2</v>
      </c>
      <c r="AA59">
        <f t="shared" si="10"/>
        <v>10</v>
      </c>
      <c r="AB59">
        <f t="shared" si="11"/>
        <v>8</v>
      </c>
      <c r="AC59">
        <f t="shared" si="12"/>
        <v>5</v>
      </c>
      <c r="AD59">
        <f t="shared" si="13"/>
        <v>6</v>
      </c>
      <c r="AE59">
        <f t="shared" si="14"/>
        <v>10</v>
      </c>
      <c r="AF59">
        <f t="shared" si="14"/>
        <v>2</v>
      </c>
    </row>
    <row r="60" spans="1:33" hidden="1" outlineLevel="1">
      <c r="A60" t="s">
        <v>26</v>
      </c>
      <c r="B60" t="str">
        <f>INDEX(A$2:A$20,MATCH(C60,Y$2:Y$20,0))</f>
        <v>Enmeshing</v>
      </c>
      <c r="C60">
        <f>LARGE(Y$2:Y$20, D60)</f>
        <v>3.1962000000000002</v>
      </c>
      <c r="D60">
        <v>1</v>
      </c>
      <c r="E60">
        <f>LARGE(Y$2:Y$20, F60)</f>
        <v>3.1484999999999999</v>
      </c>
      <c r="F60">
        <v>2</v>
      </c>
      <c r="G60">
        <f t="shared" si="16"/>
        <v>1.4923972217007789E-2</v>
      </c>
      <c r="H60">
        <f t="shared" si="17"/>
        <v>7</v>
      </c>
      <c r="J60">
        <v>9</v>
      </c>
      <c r="K60" t="str">
        <f t="shared" si="0"/>
        <v>Vivernus (USA)</v>
      </c>
      <c r="L60" t="str">
        <f t="shared" si="0"/>
        <v>Verdigris (IRE)</v>
      </c>
      <c r="M60" t="str">
        <f t="shared" si="0"/>
        <v>Lets Be Happy (IRE)</v>
      </c>
      <c r="N60" t="str">
        <f t="shared" si="1"/>
        <v>Vivernus (USA)</v>
      </c>
      <c r="O60" t="str">
        <f t="shared" si="2"/>
        <v>Warofindependence (USA)</v>
      </c>
      <c r="P60" t="str">
        <f t="shared" si="3"/>
        <v>Vivernus (USA)</v>
      </c>
      <c r="Q60" t="str">
        <f t="shared" si="4"/>
        <v>Vivernus (USA)</v>
      </c>
      <c r="R60" t="str">
        <f t="shared" si="5"/>
        <v>Show Of Force</v>
      </c>
      <c r="S60" t="str">
        <f t="shared" si="6"/>
        <v>Verdigris (IRE)</v>
      </c>
      <c r="V60">
        <f t="shared" si="7"/>
        <v>44</v>
      </c>
      <c r="W60">
        <f t="shared" si="8"/>
        <v>-25</v>
      </c>
      <c r="X60">
        <f t="shared" si="9"/>
        <v>-25</v>
      </c>
      <c r="Y60">
        <f t="shared" si="10"/>
        <v>8</v>
      </c>
      <c r="Z60">
        <f t="shared" si="10"/>
        <v>4</v>
      </c>
      <c r="AA60">
        <f t="shared" si="10"/>
        <v>11</v>
      </c>
      <c r="AB60">
        <f t="shared" si="11"/>
        <v>3</v>
      </c>
      <c r="AC60">
        <f t="shared" si="12"/>
        <v>3</v>
      </c>
      <c r="AD60">
        <f t="shared" si="13"/>
        <v>10</v>
      </c>
      <c r="AE60">
        <f t="shared" si="14"/>
        <v>2</v>
      </c>
      <c r="AF60">
        <f t="shared" si="14"/>
        <v>3</v>
      </c>
    </row>
    <row r="61" spans="1:33" hidden="1" outlineLevel="1">
      <c r="A61" t="s">
        <v>47</v>
      </c>
      <c r="B61" t="str">
        <f>INDEX(A$2:A$20,MATCH(C61,AD$2:AD$20,0))</f>
        <v>Lets Be Happy (IRE)</v>
      </c>
      <c r="C61">
        <f>LARGE(AD$2:AD$20, D61)</f>
        <v>34.232100000000003</v>
      </c>
      <c r="D61">
        <v>1</v>
      </c>
      <c r="E61">
        <f>LARGE(AD$2:AD$20, F61)</f>
        <v>26.6312</v>
      </c>
      <c r="F61">
        <v>2</v>
      </c>
      <c r="G61">
        <f t="shared" si="16"/>
        <v>0.22204013192296126</v>
      </c>
      <c r="H61">
        <f t="shared" si="17"/>
        <v>33</v>
      </c>
      <c r="J61">
        <v>10</v>
      </c>
      <c r="K61" t="str">
        <f t="shared" si="0"/>
        <v>Show Of Force</v>
      </c>
      <c r="L61" t="str">
        <f t="shared" si="0"/>
        <v>Show Of Force</v>
      </c>
      <c r="M61" t="str">
        <f t="shared" si="0"/>
        <v>Vivernus (USA)</v>
      </c>
      <c r="N61" t="str">
        <f t="shared" si="1"/>
        <v>Ravens Raft (IRE)</v>
      </c>
      <c r="O61" t="str">
        <f t="shared" si="2"/>
        <v>Saumur</v>
      </c>
      <c r="P61" t="str">
        <f t="shared" si="3"/>
        <v>Verdigris (IRE)</v>
      </c>
      <c r="Q61" t="str">
        <f t="shared" si="4"/>
        <v>Verdigris (IRE)</v>
      </c>
      <c r="R61" t="str">
        <f t="shared" si="5"/>
        <v>Verdigris (IRE)</v>
      </c>
      <c r="S61" t="str">
        <f t="shared" si="6"/>
        <v>Warofindependence (USA)</v>
      </c>
      <c r="V61">
        <f t="shared" si="7"/>
        <v>42</v>
      </c>
      <c r="W61">
        <f t="shared" si="8"/>
        <v>-15</v>
      </c>
      <c r="X61">
        <f>IF(ISNA(W61),"",W61)</f>
        <v>-15</v>
      </c>
      <c r="Y61">
        <f t="shared" si="10"/>
        <v>1</v>
      </c>
      <c r="Z61">
        <f t="shared" si="10"/>
        <v>5</v>
      </c>
      <c r="AA61">
        <f t="shared" si="10"/>
        <v>2</v>
      </c>
      <c r="AB61">
        <f t="shared" si="11"/>
        <v>7</v>
      </c>
      <c r="AC61">
        <f t="shared" si="12"/>
        <v>1</v>
      </c>
      <c r="AD61">
        <f t="shared" si="13"/>
        <v>4</v>
      </c>
      <c r="AE61">
        <f t="shared" si="14"/>
        <v>12</v>
      </c>
      <c r="AF61">
        <f t="shared" si="14"/>
        <v>10</v>
      </c>
    </row>
    <row r="62" spans="1:33" hidden="1" outlineLevel="1">
      <c r="A62" t="s">
        <v>116</v>
      </c>
      <c r="B62" t="str">
        <f>IF(OR(D2="5f ", D2="6f ", D2="7f ", D2="1m "), B57, IF(J2="2yo", B59, B53))</f>
        <v>Saumur</v>
      </c>
      <c r="J62">
        <v>11</v>
      </c>
      <c r="K62" t="str">
        <f t="shared" si="0"/>
        <v>Roc Astrale (IRE)</v>
      </c>
      <c r="L62" t="str">
        <f t="shared" si="0"/>
        <v>Buckland Boy (IRE)</v>
      </c>
      <c r="M62" t="str">
        <f t="shared" si="0"/>
        <v>Warofindependence (USA)</v>
      </c>
      <c r="N62" t="str">
        <f t="shared" si="1"/>
        <v>Ravens Raft (IRE)</v>
      </c>
      <c r="O62" t="str">
        <f t="shared" si="2"/>
        <v>Ravens Raft (IRE)</v>
      </c>
      <c r="P62" t="str">
        <f t="shared" si="3"/>
        <v>Roc Astrale (IRE)</v>
      </c>
      <c r="Q62" t="str">
        <f t="shared" si="4"/>
        <v>Roc Astrale (IRE)</v>
      </c>
      <c r="R62" t="str">
        <f t="shared" si="5"/>
        <v>Buckland Boy (IRE)</v>
      </c>
      <c r="S62" t="str">
        <f t="shared" si="6"/>
        <v>Show Of Force</v>
      </c>
      <c r="V62">
        <f t="shared" si="7"/>
        <v>51</v>
      </c>
      <c r="W62">
        <f t="shared" si="8"/>
        <v>-16</v>
      </c>
      <c r="X62">
        <f t="shared" ref="X62:X80" si="18">IF(ISNA(W62),"",W62)</f>
        <v>-16</v>
      </c>
      <c r="Y62">
        <f t="shared" si="10"/>
        <v>3</v>
      </c>
      <c r="Z62">
        <f t="shared" si="10"/>
        <v>3</v>
      </c>
      <c r="AA62">
        <f t="shared" si="10"/>
        <v>7</v>
      </c>
      <c r="AB62">
        <f t="shared" si="11"/>
        <v>10</v>
      </c>
      <c r="AC62">
        <f t="shared" si="12"/>
        <v>8</v>
      </c>
      <c r="AD62">
        <f t="shared" si="13"/>
        <v>9</v>
      </c>
      <c r="AE62">
        <f t="shared" si="14"/>
        <v>7</v>
      </c>
      <c r="AF62">
        <f t="shared" si="14"/>
        <v>4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Lets Be Happy (IRE)</v>
      </c>
      <c r="C63" t="str">
        <f>IF(G68="Handicap", INDEX(B53:B55,(MATCH(LARGE(D53:D55,3),D53:D55,0))))</f>
        <v>Enmeshing</v>
      </c>
      <c r="D63" t="str">
        <f>IF(G68="Handicap", INDEX(B53:B55,(MATCH(LARGE(E53:E55,1),E53:E55,0))))</f>
        <v>Saumur</v>
      </c>
      <c r="G63" t="s">
        <v>68</v>
      </c>
      <c r="H63">
        <f>COUNTIF(A2:A30, "*")</f>
        <v>12</v>
      </c>
      <c r="J63">
        <v>12</v>
      </c>
      <c r="K63" t="str">
        <f t="shared" si="0"/>
        <v>Warofindependence (USA)</v>
      </c>
      <c r="L63" t="str">
        <f t="shared" si="0"/>
        <v>Lets Be Happy (IRE)</v>
      </c>
      <c r="M63" t="str">
        <f t="shared" si="0"/>
        <v>Arabic Culture (USA)</v>
      </c>
      <c r="N63" t="str">
        <f t="shared" si="1"/>
        <v>Ravens Raft (IRE)</v>
      </c>
      <c r="O63" t="str">
        <f t="shared" si="2"/>
        <v>Vivernus (USA)</v>
      </c>
      <c r="P63" t="str">
        <f t="shared" si="3"/>
        <v>Warofindependence (USA)</v>
      </c>
      <c r="Q63" t="str">
        <f t="shared" si="4"/>
        <v>Warofindependence (USA)</v>
      </c>
      <c r="R63" t="str">
        <f t="shared" si="5"/>
        <v>Roc Astrale (IRE)</v>
      </c>
      <c r="S63" t="str">
        <f t="shared" si="6"/>
        <v>Roc Astrale (IRE)</v>
      </c>
      <c r="V63">
        <f t="shared" si="7"/>
        <v>43</v>
      </c>
      <c r="W63">
        <f t="shared" si="8"/>
        <v>-27</v>
      </c>
      <c r="X63">
        <f t="shared" si="18"/>
        <v>-27</v>
      </c>
      <c r="Y63">
        <f t="shared" si="10"/>
        <v>2</v>
      </c>
      <c r="Z63">
        <f t="shared" si="10"/>
        <v>6</v>
      </c>
      <c r="AA63">
        <f t="shared" si="10"/>
        <v>5</v>
      </c>
      <c r="AB63">
        <f t="shared" si="11"/>
        <v>12</v>
      </c>
      <c r="AC63">
        <f t="shared" si="12"/>
        <v>2</v>
      </c>
      <c r="AD63">
        <f t="shared" si="13"/>
        <v>7</v>
      </c>
      <c r="AE63">
        <f t="shared" si="14"/>
        <v>8</v>
      </c>
      <c r="AF63">
        <f t="shared" si="14"/>
        <v>1</v>
      </c>
    </row>
    <row r="64" spans="1:33" hidden="1" outlineLevel="1">
      <c r="A64" t="s">
        <v>48</v>
      </c>
      <c r="B64" t="str">
        <f>INDEX(B53:B63,MODE(MATCH(B53:B63,B53:B63,0)))</f>
        <v>Saumur</v>
      </c>
      <c r="C64">
        <f>INDEX(AF$2:AF$20,MATCH(B64,A$2:A$20,0))</f>
        <v>5.5</v>
      </c>
      <c r="D64">
        <v>1</v>
      </c>
      <c r="E64">
        <f>SUMIF(B53:B61, B64, G53:G61)</f>
        <v>0.21429093587758216</v>
      </c>
      <c r="F64">
        <v>0</v>
      </c>
      <c r="G64" t="str">
        <f>K2</f>
        <v>Betway Casino Handicap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>
        <f t="shared" si="11"/>
        <v>3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>
        <f t="shared" si="14"/>
        <v>1</v>
      </c>
    </row>
    <row r="65" spans="1:32" hidden="1" outlineLevel="1">
      <c r="A65" t="s">
        <v>121</v>
      </c>
      <c r="B65" t="str">
        <f>IF(ISNA(G96), "no selection", G96)</f>
        <v>Blue Reflection</v>
      </c>
      <c r="C65">
        <f>INDEX(AF$2:AF$20,MATCH(B65,A$2:A$20,0))</f>
        <v>6</v>
      </c>
      <c r="D65">
        <v>1</v>
      </c>
      <c r="F65">
        <f>IF(G68="Non Handicap", F64+1, F64)</f>
        <v>0</v>
      </c>
      <c r="G65" t="str">
        <f>D2</f>
        <v xml:space="preserve">1m4f </v>
      </c>
      <c r="H65">
        <f>LARGE(G58:G60, 1)</f>
        <v>0.29007483904702769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>
        <f t="shared" si="11"/>
        <v>3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>
        <f t="shared" si="14"/>
        <v>1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3752</v>
      </c>
      <c r="H66">
        <f ca="1">LARGE(F53:F55, 1)</f>
        <v>0.21429093587758216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3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>
        <f t="shared" si="14"/>
        <v>1</v>
      </c>
    </row>
    <row r="67" spans="1:32" hidden="1" outlineLevel="1">
      <c r="A67" t="s">
        <v>67</v>
      </c>
      <c r="B67" t="str">
        <f ca="1">H67</f>
        <v>Saumur</v>
      </c>
      <c r="F67">
        <f>IF(H63&lt;11, F66+1, F66)</f>
        <v>0</v>
      </c>
      <c r="G67" t="str">
        <f>G2</f>
        <v>Standard</v>
      </c>
      <c r="H67" t="str">
        <f ca="1">INDEX(B53:B55,MATCH(H66,F53:F55,0))</f>
        <v>Saumur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3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>
        <f t="shared" si="14"/>
        <v>1</v>
      </c>
    </row>
    <row r="68" spans="1:32" hidden="1" outlineLevel="1">
      <c r="A68" t="str">
        <f ca="1">INDEX(B62:B67,MODE(MATCH(B62:B67,B62:B67,0)))</f>
        <v>Saumur</v>
      </c>
      <c r="B68" t="str">
        <f ca="1">IF(ISNA(A68), B56, A68)</f>
        <v>Saumur</v>
      </c>
      <c r="C68">
        <f ca="1">INDEX(AF$2:AF$20,MATCH(B68,A$2:A$20,0))</f>
        <v>5.5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3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>
        <f t="shared" si="14"/>
        <v>1</v>
      </c>
    </row>
    <row r="69" spans="1:32" hidden="1" outlineLevel="1">
      <c r="A69" t="s">
        <v>51</v>
      </c>
      <c r="B69" t="str">
        <f ca="1">IF(OR(ISNA(B68), B68="no selection"), B64, B68)</f>
        <v>Saumur</v>
      </c>
      <c r="C69">
        <f ca="1">INDEX(AF$2:AF$20,MATCH(B69,A$2:A$20,0))</f>
        <v>5.5</v>
      </c>
      <c r="D69">
        <v>1</v>
      </c>
      <c r="F69">
        <f ca="1">IF(E70&gt;1, F68+1, F68)</f>
        <v>0</v>
      </c>
      <c r="G69">
        <f ca="1">IF(G66&lt;5000, F70-1, F70)</f>
        <v>-1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3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>
        <f t="shared" si="14"/>
        <v>1</v>
      </c>
    </row>
    <row r="70" spans="1:32" hidden="1" outlineLevel="1">
      <c r="A70" t="s">
        <v>62</v>
      </c>
      <c r="B70" t="str">
        <f ca="1">IF(B69=FALSE, B53, B69)</f>
        <v>Saumur</v>
      </c>
      <c r="C70">
        <f ca="1">INDEX(AF$2:AF$20,MATCH(B70,A$2:A$20,0))</f>
        <v>5.5</v>
      </c>
      <c r="D70">
        <v>1</v>
      </c>
      <c r="E70">
        <f ca="1">SUMIF(B53:B61, B70, G53:G61)</f>
        <v>0.21429093587758216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3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>
        <f t="shared" si="14"/>
        <v>1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3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>
        <f t="shared" si="14"/>
        <v>1</v>
      </c>
    </row>
    <row r="72" spans="1:32" hidden="1" outlineLevel="1">
      <c r="A72" t="s">
        <v>98</v>
      </c>
      <c r="B72" t="str">
        <f>B53</f>
        <v>Saumur</v>
      </c>
      <c r="C72">
        <f>C53</f>
        <v>249.0479</v>
      </c>
      <c r="D72">
        <f>(1/C72)*(C72-C73)</f>
        <v>0.12637368152873396</v>
      </c>
      <c r="E72">
        <f>H53</f>
        <v>5.5</v>
      </c>
      <c r="F72">
        <f>(E72*10)-10</f>
        <v>45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3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>
        <f t="shared" si="14"/>
        <v>1</v>
      </c>
    </row>
    <row r="73" spans="1:32" hidden="1" outlineLevel="1">
      <c r="A73" t="s">
        <v>99</v>
      </c>
      <c r="B73" t="str">
        <f t="shared" ref="B73:C74" si="19">B54</f>
        <v>Enmeshing</v>
      </c>
      <c r="C73">
        <f t="shared" si="19"/>
        <v>217.57480000000001</v>
      </c>
      <c r="D73">
        <f>(1/C73)*(C73-C74)</f>
        <v>1.330209197020984E-2</v>
      </c>
      <c r="E73">
        <f t="shared" ref="E73:E74" si="20">H54</f>
        <v>7</v>
      </c>
      <c r="F73">
        <f>(E73*10)-10</f>
        <v>60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3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>
        <f t="shared" si="14"/>
        <v>1</v>
      </c>
    </row>
    <row r="74" spans="1:32" hidden="1" outlineLevel="1">
      <c r="A74" t="s">
        <v>100</v>
      </c>
      <c r="B74" t="str">
        <f t="shared" si="19"/>
        <v>Blue Reflection</v>
      </c>
      <c r="C74">
        <f t="shared" si="19"/>
        <v>214.6806</v>
      </c>
      <c r="E74">
        <f t="shared" si="20"/>
        <v>6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3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>
        <f t="shared" si="14"/>
        <v>1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3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>
        <f t="shared" si="14"/>
        <v>1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3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>
        <f t="shared" si="14"/>
        <v>1</v>
      </c>
    </row>
    <row r="77" spans="1:32" hidden="1" outlineLevel="1">
      <c r="A77" t="s">
        <v>105</v>
      </c>
      <c r="B77">
        <f>SMALL(AF2:AF50, 1)</f>
        <v>4.5</v>
      </c>
      <c r="C77">
        <f>SMALL(AF2:AF50, 1)</f>
        <v>4.5</v>
      </c>
      <c r="D77" t="str">
        <f>IF(G77&lt;=3, "YES", "NO")</f>
        <v>NO</v>
      </c>
      <c r="E77">
        <f>IF(C77=0,SMALL(AF2:AF49,2), C77)</f>
        <v>4.5</v>
      </c>
      <c r="F77">
        <f>IF(E77=0, SMALL(AF2:AF49, 3), E77)</f>
        <v>4.5</v>
      </c>
      <c r="G77">
        <f>IF(F77=0, SMALL(AF2:AF49, 4), F77)</f>
        <v>4.5</v>
      </c>
      <c r="H77" t="str">
        <f>INDEX(A2:A50, MATCH(G77, AF2:AF50, 0))</f>
        <v>Buckland Boy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3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>
        <f t="shared" si="14"/>
        <v>1</v>
      </c>
    </row>
    <row r="78" spans="1:32" hidden="1" outlineLevel="1">
      <c r="A78" t="s">
        <v>106</v>
      </c>
      <c r="B78">
        <f>INDEX(AE2:AE50, MATCH(H77, A2:A50, 0))</f>
        <v>178.0898</v>
      </c>
      <c r="C78">
        <f>(B79-B78)+0.01</f>
        <v>70.968100000000007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3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>
        <f t="shared" si="14"/>
        <v>1</v>
      </c>
    </row>
    <row r="79" spans="1:32" hidden="1" outlineLevel="1">
      <c r="A79" t="s">
        <v>107</v>
      </c>
      <c r="B79">
        <f>LARGE(AE2:AE50, 1)</f>
        <v>249.0479</v>
      </c>
      <c r="C79">
        <f>C78/B79</f>
        <v>0.28495763264817736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Buckland Boy (IRE) is 28.5% behind top-rated Saumur. </v>
      </c>
      <c r="H79" t="str">
        <f>INDEX(A2:A50, MATCH(B79, AE2:AE50, 0))</f>
        <v>Saumur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3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>
        <f t="shared" si="14"/>
        <v>1</v>
      </c>
    </row>
    <row r="80" spans="1:32" hidden="1" outlineLevel="1">
      <c r="A80" t="s">
        <v>108</v>
      </c>
      <c r="B80">
        <f>INDEX(W2:W50,MATCH(H77,A2:A50,0))</f>
        <v>16.5121</v>
      </c>
      <c r="C80">
        <f>(B81-B80)+0.01</f>
        <v>2.6657999999999991</v>
      </c>
      <c r="D80" t="str">
        <f>D2</f>
        <v xml:space="preserve">1m4f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3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>
        <f t="shared" si="14"/>
        <v>1</v>
      </c>
    </row>
    <row r="81" spans="1:19" hidden="1" outlineLevel="1">
      <c r="A81" t="s">
        <v>109</v>
      </c>
      <c r="B81">
        <f>LARGE(W2:W49, 1)</f>
        <v>19.167899999999999</v>
      </c>
      <c r="C81">
        <f>C80/B81</f>
        <v>0.13907626813578947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Roc Astrale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Wolverhampton</v>
      </c>
    </row>
    <row r="82" spans="1:19" hidden="1" outlineLevel="1">
      <c r="A82" t="s">
        <v>110</v>
      </c>
      <c r="B82">
        <f>INDEX(M2:M49, MATCH(H77, A2:A49, 0))</f>
        <v>67.89</v>
      </c>
      <c r="C82">
        <f>(B83-B82)+0.01</f>
        <v>17.2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85.08</v>
      </c>
      <c r="C83">
        <f>C82/B83</f>
        <v>0.20216267042783262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Roc Astrale (IRE) is 20.22% ahead of the lay selection Buckland Boy (IRE). </v>
      </c>
      <c r="H83" t="str">
        <f>INDEX(A2:A50,MATCH(B83,INDEX(M2:M50,0)))</f>
        <v>Roc Astrale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2.1514000000000002</v>
      </c>
      <c r="C84">
        <f>(B85-B84)+0.01</f>
        <v>0.91849999999999965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3.0598999999999998</v>
      </c>
      <c r="C85">
        <f>C84/B85</f>
        <v>0.30017320827478011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Warofindependence (USA)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9.0335999999999999</v>
      </c>
      <c r="C86">
        <f>(B87-B86)+0.01</f>
        <v>25.208500000000004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34.232100000000003</v>
      </c>
      <c r="C87">
        <f>C86/B87</f>
        <v>0.73639946132431267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Lets Be Happy (IRE) is 73.64% ahead of Buckland Boy (IRE). </v>
      </c>
      <c r="H87" t="str">
        <f>INDEX(A2:A50, MATCH(B87, AD2:AD50, 0))</f>
        <v>Lets Be Happy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1.8381000000000001</v>
      </c>
      <c r="C88">
        <f>B89-B88</f>
        <v>1.3581000000000001</v>
      </c>
      <c r="H88" t="str">
        <f>INDEX(X2:X50, MATCH(B88, Y2:Y50, 0))</f>
        <v>Donohoe, Stephen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3.1962000000000002</v>
      </c>
      <c r="C89">
        <f>C88/B89</f>
        <v>0.4249108316125399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Ryan, Rossa is 42.49% ahead of Donohoe, Stephen. </v>
      </c>
      <c r="H89" t="str">
        <f>INDEX(X2:X50, MATCH(B89, Y2:Y50, 0))</f>
        <v>Ryan, Rossa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30.526399999999999</v>
      </c>
      <c r="C90">
        <f>(B91-B90)+0.01</f>
        <v>34.366199999999999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64.882599999999996</v>
      </c>
      <c r="C91">
        <f>(C90+0.01)/(B91+0.01)</f>
        <v>0.52973990871070042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Saumur outperformed Buckland Boy (IRE) significantly.</v>
      </c>
      <c r="H91" t="str">
        <f>INDEX(A2:A50, MATCH(B91, N2:N50, 0))</f>
        <v>Saumur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Buckland Boy (IRE)</v>
      </c>
      <c r="C92" t="str">
        <f>IF(AND(D77="YES",D92&gt;=2,D83="YES",SMALL(M2:M50,1)&gt;0),H77,IF(E92&gt;=5,H77,"No Lay"))</f>
        <v>Buckland Boy (IRE)</v>
      </c>
      <c r="D92">
        <f>COUNTIF(D79:D87, "YES")</f>
        <v>3</v>
      </c>
      <c r="E92">
        <f>COUNTIF(D79:D91, "YES")</f>
        <v>5</v>
      </c>
      <c r="F92" t="str">
        <f>IF(E92=0, "", IF(E92=1, "*", IF(E92=2, "**", IF(E92=3, "***", IF(E92=4, "****", IF(E92&gt;4, "*****", ""))))))</f>
        <v>*****</v>
      </c>
      <c r="G92" t="str">
        <f ca="1">IF(B92&lt;&gt;"No Lay",CONCATENATE(G79&amp;CHAR(10)&amp;G81&amp;CHAR(10)&amp;G83&amp;CHAR(10)&amp;G85&amp;CHAR(10)&amp;G87&amp;CHAR(10)&amp;G89&amp;CHAR(10)&amp;G91),"""")</f>
        <v>PLUS: Buckland Boy (IRE) is 28.5% behind top-rated Saumur. 
NEUTRAL: Speed is not a factor.
PLUS: Form horse Roc Astrale (IRE) is 20.22% ahead of the lay selection Buckland Boy (IRE). 
NEUTRAL: Stallion ratings are not a factor.
PLUS: The most suited horse, Lets Be Happy (IRE) is 73.64% ahead of Buckland Boy (IRE). 
PLUS: The top-rated jockey, Ryan, Rossa is 42.49% ahead of Donohoe, Stephen. 
PLUS: In the second-last race, Saumur outperformed Buckland Boy (IRE) significantly.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213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0.24879999999999999</v>
      </c>
    </row>
    <row r="96" spans="1:19" hidden="1" outlineLevel="1">
      <c r="A96" t="s">
        <v>70</v>
      </c>
      <c r="B96">
        <f>INDEX(Sheet1!H:H, MATCH($A$51, Sheet1!$A:$A,0))</f>
        <v>0.26290000000000002</v>
      </c>
      <c r="C96" t="str">
        <f>IF(AND($B$94&gt;15,B96&gt;0.25),B55)</f>
        <v>Blue Reflection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Blue Reflection</v>
      </c>
      <c r="G96" t="str">
        <f>INDEX(F96:F101,MATCH(1,E96:E101,0))</f>
        <v>Blue Reflection</v>
      </c>
    </row>
    <row r="97" spans="1:6" hidden="1" outlineLevel="1">
      <c r="A97" t="s">
        <v>25</v>
      </c>
      <c r="B97">
        <f>INDEX(Sheet1!J:J, MATCH($A$51, Sheet1!$A:$A,0))</f>
        <v>0.18779999999999999</v>
      </c>
      <c r="C97" t="b">
        <f>IF(AND($B$94&gt;15,B97&gt;0.25),B56)</f>
        <v>0</v>
      </c>
      <c r="D97">
        <f t="shared" si="22"/>
        <v>4</v>
      </c>
      <c r="E97">
        <f t="shared" si="23"/>
        <v>3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0.17369999999999999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0.15490000000000001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0.1221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0.216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4" width="22.28515625" bestFit="1" customWidth="1"/>
    <col min="5" max="5" width="12" bestFit="1" customWidth="1"/>
    <col min="6" max="6" width="13.28515625" bestFit="1" customWidth="1"/>
    <col min="7" max="7" width="97" bestFit="1" customWidth="1"/>
    <col min="8" max="8" width="22.28515625" bestFit="1" customWidth="1"/>
    <col min="9" max="9" width="10.140625" bestFit="1" customWidth="1"/>
    <col min="10" max="10" width="16.28515625" bestFit="1" customWidth="1"/>
    <col min="11" max="19" width="22.28515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85546875" bestFit="1" customWidth="1"/>
    <col min="25" max="25" width="14.42578125" bestFit="1" customWidth="1"/>
    <col min="26" max="26" width="24.7109375" bestFit="1" customWidth="1"/>
    <col min="27" max="27" width="15" bestFit="1" customWidth="1"/>
    <col min="28" max="28" width="23.5703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8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1025</v>
      </c>
      <c r="B2" s="1">
        <v>0.71875</v>
      </c>
      <c r="C2" t="s">
        <v>214</v>
      </c>
      <c r="D2" t="s">
        <v>1023</v>
      </c>
      <c r="E2" t="s">
        <v>335</v>
      </c>
      <c r="F2">
        <v>5531</v>
      </c>
      <c r="G2" t="s">
        <v>979</v>
      </c>
      <c r="H2" t="s">
        <v>980</v>
      </c>
      <c r="I2" t="s">
        <v>5</v>
      </c>
      <c r="J2" t="s">
        <v>278</v>
      </c>
      <c r="K2" t="s">
        <v>1024</v>
      </c>
      <c r="L2">
        <v>3</v>
      </c>
      <c r="M2">
        <v>96.1</v>
      </c>
      <c r="N2">
        <v>55.113799999999998</v>
      </c>
      <c r="O2">
        <v>29.544</v>
      </c>
      <c r="P2">
        <v>5.4625000000000004</v>
      </c>
      <c r="Q2">
        <v>3.6669999999999998</v>
      </c>
      <c r="R2">
        <v>2.9929999999999999</v>
      </c>
      <c r="S2">
        <v>2.9127000000000001</v>
      </c>
      <c r="T2">
        <v>0</v>
      </c>
      <c r="U2">
        <v>0</v>
      </c>
      <c r="V2">
        <v>0</v>
      </c>
      <c r="W2">
        <v>18.572099999999999</v>
      </c>
      <c r="X2" t="s">
        <v>1026</v>
      </c>
      <c r="Y2">
        <v>1.1856</v>
      </c>
      <c r="Z2" t="s">
        <v>1027</v>
      </c>
      <c r="AA2">
        <v>0.99660000000000004</v>
      </c>
      <c r="AB2" t="s">
        <v>1028</v>
      </c>
      <c r="AC2">
        <v>2.8738999999999999</v>
      </c>
      <c r="AD2">
        <v>42.012099999999997</v>
      </c>
      <c r="AE2">
        <v>266.54919999999998</v>
      </c>
      <c r="AF2">
        <v>2.5</v>
      </c>
      <c r="AG2">
        <v>70</v>
      </c>
    </row>
    <row r="3" spans="1:33">
      <c r="A3" t="s">
        <v>1029</v>
      </c>
      <c r="B3" s="1">
        <v>0.71875</v>
      </c>
      <c r="C3" t="s">
        <v>214</v>
      </c>
      <c r="D3" t="s">
        <v>1023</v>
      </c>
      <c r="E3" t="s">
        <v>335</v>
      </c>
      <c r="F3">
        <v>5531</v>
      </c>
      <c r="G3" t="s">
        <v>979</v>
      </c>
      <c r="H3" t="s">
        <v>980</v>
      </c>
      <c r="I3" t="s">
        <v>5</v>
      </c>
      <c r="J3" t="s">
        <v>278</v>
      </c>
      <c r="K3" t="s">
        <v>1024</v>
      </c>
      <c r="L3">
        <v>3</v>
      </c>
      <c r="M3">
        <v>73.676000000000002</v>
      </c>
      <c r="N3">
        <v>82.308000000000007</v>
      </c>
      <c r="O3">
        <v>15.6012</v>
      </c>
      <c r="P3">
        <v>7.0221999999999998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22.607900000000001</v>
      </c>
      <c r="X3" t="s">
        <v>1021</v>
      </c>
      <c r="Y3">
        <v>1.1541999999999999</v>
      </c>
      <c r="Z3" t="s">
        <v>1030</v>
      </c>
      <c r="AA3">
        <v>0.56040000000000001</v>
      </c>
      <c r="AB3" t="s">
        <v>1031</v>
      </c>
      <c r="AC3">
        <v>0.79039999999999999</v>
      </c>
      <c r="AD3">
        <v>18.166599999999999</v>
      </c>
      <c r="AE3">
        <v>241.9589</v>
      </c>
      <c r="AF3">
        <v>4</v>
      </c>
      <c r="AG3">
        <v>70</v>
      </c>
    </row>
    <row r="4" spans="1:33">
      <c r="A4" t="s">
        <v>1032</v>
      </c>
      <c r="B4" s="1">
        <v>0.71875</v>
      </c>
      <c r="C4" t="s">
        <v>214</v>
      </c>
      <c r="D4" t="s">
        <v>1023</v>
      </c>
      <c r="E4" t="s">
        <v>335</v>
      </c>
      <c r="F4">
        <v>5531</v>
      </c>
      <c r="G4" t="s">
        <v>979</v>
      </c>
      <c r="H4" t="s">
        <v>980</v>
      </c>
      <c r="I4" t="s">
        <v>5</v>
      </c>
      <c r="J4" t="s">
        <v>278</v>
      </c>
      <c r="K4" t="s">
        <v>1024</v>
      </c>
      <c r="L4">
        <v>4</v>
      </c>
      <c r="M4">
        <v>62.98</v>
      </c>
      <c r="N4">
        <v>76.971999999999994</v>
      </c>
      <c r="O4">
        <v>28.287400000000002</v>
      </c>
      <c r="P4">
        <v>8.0790000000000006</v>
      </c>
      <c r="Q4">
        <v>4.1440999999999999</v>
      </c>
      <c r="R4">
        <v>3.7667999999999999</v>
      </c>
      <c r="S4">
        <v>3.5038999999999998</v>
      </c>
      <c r="T4">
        <v>2.2502</v>
      </c>
      <c r="U4">
        <v>1.3335999999999999</v>
      </c>
      <c r="V4">
        <v>0</v>
      </c>
      <c r="W4">
        <v>12.937900000000001</v>
      </c>
      <c r="X4" t="s">
        <v>1033</v>
      </c>
      <c r="Y4">
        <v>2.3519000000000001</v>
      </c>
      <c r="Z4" t="s">
        <v>1034</v>
      </c>
      <c r="AA4">
        <v>1.2059</v>
      </c>
      <c r="AB4" t="s">
        <v>725</v>
      </c>
      <c r="AC4">
        <v>2.121</v>
      </c>
      <c r="AD4">
        <v>20.105</v>
      </c>
      <c r="AE4">
        <v>231.63300000000001</v>
      </c>
      <c r="AF4">
        <v>10</v>
      </c>
      <c r="AG4">
        <v>76</v>
      </c>
    </row>
    <row r="5" spans="1:33">
      <c r="A5" t="s">
        <v>1035</v>
      </c>
      <c r="B5" s="1">
        <v>0.71875</v>
      </c>
      <c r="C5" t="s">
        <v>214</v>
      </c>
      <c r="D5" t="s">
        <v>1023</v>
      </c>
      <c r="E5" t="s">
        <v>335</v>
      </c>
      <c r="F5">
        <v>5531</v>
      </c>
      <c r="G5" t="s">
        <v>979</v>
      </c>
      <c r="H5" t="s">
        <v>980</v>
      </c>
      <c r="I5" t="s">
        <v>5</v>
      </c>
      <c r="J5" t="s">
        <v>278</v>
      </c>
      <c r="K5" t="s">
        <v>1024</v>
      </c>
      <c r="L5">
        <v>6</v>
      </c>
      <c r="M5">
        <v>65.745000000000005</v>
      </c>
      <c r="N5">
        <v>49.535800000000002</v>
      </c>
      <c r="O5">
        <v>28.979199999999999</v>
      </c>
      <c r="P5">
        <v>12.7425</v>
      </c>
      <c r="Q5">
        <v>8.1310000000000002</v>
      </c>
      <c r="R5">
        <v>3.8694999999999999</v>
      </c>
      <c r="S5">
        <v>2.5678000000000001</v>
      </c>
      <c r="T5">
        <v>2.2216</v>
      </c>
      <c r="U5">
        <v>1.7199</v>
      </c>
      <c r="V5">
        <v>1.6647000000000001</v>
      </c>
      <c r="W5">
        <v>20.0307</v>
      </c>
      <c r="X5" t="s">
        <v>1036</v>
      </c>
      <c r="Y5">
        <v>1.9560999999999999</v>
      </c>
      <c r="Z5" t="s">
        <v>399</v>
      </c>
      <c r="AA5">
        <v>1.7657</v>
      </c>
      <c r="AB5" t="s">
        <v>917</v>
      </c>
      <c r="AC5">
        <v>5.2845000000000004</v>
      </c>
      <c r="AD5">
        <v>24.1691</v>
      </c>
      <c r="AE5">
        <v>230.38310000000001</v>
      </c>
      <c r="AF5">
        <v>14</v>
      </c>
      <c r="AG5">
        <v>73</v>
      </c>
    </row>
    <row r="6" spans="1:33">
      <c r="A6" t="s">
        <v>1037</v>
      </c>
      <c r="B6" s="1">
        <v>0.71875</v>
      </c>
      <c r="C6" t="s">
        <v>214</v>
      </c>
      <c r="D6" t="s">
        <v>1023</v>
      </c>
      <c r="E6" t="s">
        <v>335</v>
      </c>
      <c r="F6">
        <v>5531</v>
      </c>
      <c r="G6" t="s">
        <v>979</v>
      </c>
      <c r="H6" t="s">
        <v>980</v>
      </c>
      <c r="I6" t="s">
        <v>5</v>
      </c>
      <c r="J6" t="s">
        <v>278</v>
      </c>
      <c r="K6" t="s">
        <v>1024</v>
      </c>
      <c r="L6">
        <v>3</v>
      </c>
      <c r="M6">
        <v>68.725300000000004</v>
      </c>
      <c r="N6">
        <v>58.988199999999999</v>
      </c>
      <c r="O6">
        <v>21.549700000000001</v>
      </c>
      <c r="P6">
        <v>7.5707000000000004</v>
      </c>
      <c r="Q6">
        <v>5.2519999999999998</v>
      </c>
      <c r="R6">
        <v>7.5683999999999996</v>
      </c>
      <c r="S6">
        <v>4.4772999999999996</v>
      </c>
      <c r="T6">
        <v>2.0693000000000001</v>
      </c>
      <c r="U6">
        <v>1.6133999999999999</v>
      </c>
      <c r="V6">
        <v>2.0163000000000002</v>
      </c>
      <c r="W6">
        <v>20.695699999999999</v>
      </c>
      <c r="X6" t="s">
        <v>1017</v>
      </c>
      <c r="Y6">
        <v>1.4813000000000001</v>
      </c>
      <c r="Z6" t="s">
        <v>1038</v>
      </c>
      <c r="AA6">
        <v>1.5843</v>
      </c>
      <c r="AB6" t="s">
        <v>995</v>
      </c>
      <c r="AC6">
        <v>1.9807999999999999</v>
      </c>
      <c r="AD6">
        <v>9.9638000000000009</v>
      </c>
      <c r="AE6">
        <v>215.53649999999999</v>
      </c>
      <c r="AF6">
        <v>8</v>
      </c>
      <c r="AG6">
        <v>80</v>
      </c>
    </row>
    <row r="7" spans="1:33">
      <c r="A7" t="s">
        <v>1039</v>
      </c>
      <c r="B7" s="1">
        <v>0.71875</v>
      </c>
      <c r="C7" t="s">
        <v>214</v>
      </c>
      <c r="D7" t="s">
        <v>1023</v>
      </c>
      <c r="E7" t="s">
        <v>335</v>
      </c>
      <c r="F7">
        <v>5531</v>
      </c>
      <c r="G7" t="s">
        <v>979</v>
      </c>
      <c r="H7" t="s">
        <v>980</v>
      </c>
      <c r="I7" t="s">
        <v>5</v>
      </c>
      <c r="J7" t="s">
        <v>278</v>
      </c>
      <c r="K7" t="s">
        <v>1024</v>
      </c>
      <c r="L7">
        <v>3</v>
      </c>
      <c r="M7">
        <v>61.179299999999998</v>
      </c>
      <c r="N7">
        <v>73.2864</v>
      </c>
      <c r="O7">
        <v>24.222999999999999</v>
      </c>
      <c r="P7">
        <v>6.9728000000000003</v>
      </c>
      <c r="Q7">
        <v>3.7694000000000001</v>
      </c>
      <c r="R7">
        <v>0</v>
      </c>
      <c r="S7">
        <v>0</v>
      </c>
      <c r="T7">
        <v>0</v>
      </c>
      <c r="U7">
        <v>0</v>
      </c>
      <c r="V7">
        <v>0</v>
      </c>
      <c r="W7">
        <v>14.8871</v>
      </c>
      <c r="X7" t="s">
        <v>1040</v>
      </c>
      <c r="Y7">
        <v>1.7742</v>
      </c>
      <c r="Z7" t="s">
        <v>1041</v>
      </c>
      <c r="AA7">
        <v>1.1162000000000001</v>
      </c>
      <c r="AB7" t="s">
        <v>1042</v>
      </c>
      <c r="AC7">
        <v>1.5951</v>
      </c>
      <c r="AD7">
        <v>13.6</v>
      </c>
      <c r="AE7">
        <v>215.2567</v>
      </c>
      <c r="AF7">
        <v>14</v>
      </c>
      <c r="AG7">
        <v>80</v>
      </c>
    </row>
    <row r="8" spans="1:33">
      <c r="A8" t="s">
        <v>1043</v>
      </c>
      <c r="B8" s="1">
        <v>0.71875</v>
      </c>
      <c r="C8" t="s">
        <v>214</v>
      </c>
      <c r="D8" t="s">
        <v>1023</v>
      </c>
      <c r="E8" t="s">
        <v>335</v>
      </c>
      <c r="F8">
        <v>5531</v>
      </c>
      <c r="G8" t="s">
        <v>979</v>
      </c>
      <c r="H8" t="s">
        <v>980</v>
      </c>
      <c r="I8" t="s">
        <v>5</v>
      </c>
      <c r="J8" t="s">
        <v>278</v>
      </c>
      <c r="K8" t="s">
        <v>1024</v>
      </c>
      <c r="L8">
        <v>3</v>
      </c>
      <c r="M8">
        <v>58.244999999999997</v>
      </c>
      <c r="N8">
        <v>51.249600000000001</v>
      </c>
      <c r="O8">
        <v>18.797999999999998</v>
      </c>
      <c r="P8">
        <v>8.5586000000000002</v>
      </c>
      <c r="Q8">
        <v>3.3380000000000001</v>
      </c>
      <c r="R8">
        <v>0</v>
      </c>
      <c r="S8">
        <v>0</v>
      </c>
      <c r="T8">
        <v>0</v>
      </c>
      <c r="U8">
        <v>0</v>
      </c>
      <c r="V8">
        <v>0</v>
      </c>
      <c r="W8">
        <v>19.702100000000002</v>
      </c>
      <c r="X8" t="s">
        <v>1044</v>
      </c>
      <c r="Y8">
        <v>1.3288</v>
      </c>
      <c r="Z8" t="s">
        <v>546</v>
      </c>
      <c r="AA8">
        <v>2.2292000000000001</v>
      </c>
      <c r="AB8" t="s">
        <v>908</v>
      </c>
      <c r="AC8">
        <v>1.8723000000000001</v>
      </c>
      <c r="AD8">
        <v>29.9</v>
      </c>
      <c r="AE8">
        <v>206.44229999999999</v>
      </c>
      <c r="AF8">
        <v>14</v>
      </c>
      <c r="AG8">
        <v>74</v>
      </c>
    </row>
    <row r="9" spans="1:33">
      <c r="A9" t="s">
        <v>1045</v>
      </c>
      <c r="B9" s="1">
        <v>0.71875</v>
      </c>
      <c r="C9" t="s">
        <v>214</v>
      </c>
      <c r="D9" t="s">
        <v>1023</v>
      </c>
      <c r="E9" t="s">
        <v>335</v>
      </c>
      <c r="F9">
        <v>5531</v>
      </c>
      <c r="G9" t="s">
        <v>979</v>
      </c>
      <c r="H9" t="s">
        <v>980</v>
      </c>
      <c r="I9" t="s">
        <v>5</v>
      </c>
      <c r="J9" t="s">
        <v>278</v>
      </c>
      <c r="K9" t="s">
        <v>1024</v>
      </c>
      <c r="L9">
        <v>4</v>
      </c>
      <c r="M9">
        <v>52.104999999999997</v>
      </c>
      <c r="N9">
        <v>48.046799999999998</v>
      </c>
      <c r="O9">
        <v>17.0014</v>
      </c>
      <c r="P9">
        <v>12.552</v>
      </c>
      <c r="Q9">
        <v>7.1616</v>
      </c>
      <c r="R9">
        <v>5.5519999999999996</v>
      </c>
      <c r="S9">
        <v>3.9752999999999998</v>
      </c>
      <c r="T9">
        <v>2.1347999999999998</v>
      </c>
      <c r="U9">
        <v>1.6953</v>
      </c>
      <c r="V9">
        <v>1.1564000000000001</v>
      </c>
      <c r="W9">
        <v>17.2807</v>
      </c>
      <c r="X9" t="s">
        <v>1006</v>
      </c>
      <c r="Y9">
        <v>3.3641000000000001</v>
      </c>
      <c r="Z9" t="s">
        <v>994</v>
      </c>
      <c r="AA9">
        <v>1.5443</v>
      </c>
      <c r="AB9" t="s">
        <v>1046</v>
      </c>
      <c r="AC9">
        <v>1.5028999999999999</v>
      </c>
      <c r="AD9">
        <v>19.284300000000002</v>
      </c>
      <c r="AE9">
        <v>194.35679999999999</v>
      </c>
      <c r="AF9">
        <v>25</v>
      </c>
      <c r="AG9">
        <v>73</v>
      </c>
    </row>
    <row r="10" spans="1:33">
      <c r="A10" t="s">
        <v>1047</v>
      </c>
      <c r="B10" s="1">
        <v>0.71875</v>
      </c>
      <c r="C10" t="s">
        <v>214</v>
      </c>
      <c r="D10" t="s">
        <v>1023</v>
      </c>
      <c r="E10" t="s">
        <v>335</v>
      </c>
      <c r="F10">
        <v>5531</v>
      </c>
      <c r="G10" t="s">
        <v>979</v>
      </c>
      <c r="H10" t="s">
        <v>980</v>
      </c>
      <c r="I10" t="s">
        <v>5</v>
      </c>
      <c r="J10" t="s">
        <v>278</v>
      </c>
      <c r="K10" t="s">
        <v>1024</v>
      </c>
      <c r="L10">
        <v>3</v>
      </c>
      <c r="M10">
        <v>50.74</v>
      </c>
      <c r="N10">
        <v>57.366300000000003</v>
      </c>
      <c r="O10">
        <v>14.0815</v>
      </c>
      <c r="P10">
        <v>3.9335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20.051400000000001</v>
      </c>
      <c r="X10" t="s">
        <v>1001</v>
      </c>
      <c r="Y10">
        <v>1.2369000000000001</v>
      </c>
      <c r="Z10" t="s">
        <v>1048</v>
      </c>
      <c r="AA10">
        <v>1.0276000000000001</v>
      </c>
      <c r="AB10" t="s">
        <v>1049</v>
      </c>
      <c r="AC10">
        <v>3.7749999999999999</v>
      </c>
      <c r="AD10">
        <v>12.75</v>
      </c>
      <c r="AE10">
        <v>179.02860000000001</v>
      </c>
      <c r="AF10">
        <v>8</v>
      </c>
      <c r="AG10">
        <v>75</v>
      </c>
    </row>
    <row r="11" spans="1:33">
      <c r="A11" t="s">
        <v>1050</v>
      </c>
      <c r="B11" s="1">
        <v>0.71875</v>
      </c>
      <c r="C11" t="s">
        <v>214</v>
      </c>
      <c r="D11" t="s">
        <v>1023</v>
      </c>
      <c r="E11" t="s">
        <v>335</v>
      </c>
      <c r="F11">
        <v>5531</v>
      </c>
      <c r="G11" t="s">
        <v>979</v>
      </c>
      <c r="H11" t="s">
        <v>980</v>
      </c>
      <c r="I11" t="s">
        <v>5</v>
      </c>
      <c r="J11" t="s">
        <v>278</v>
      </c>
      <c r="K11" t="s">
        <v>1024</v>
      </c>
      <c r="L11">
        <v>3</v>
      </c>
      <c r="M11">
        <v>47.364400000000003</v>
      </c>
      <c r="N11">
        <v>42.871699999999997</v>
      </c>
      <c r="O11">
        <v>17.004799999999999</v>
      </c>
      <c r="P11">
        <v>7.8727999999999998</v>
      </c>
      <c r="Q11">
        <v>6.3898999999999999</v>
      </c>
      <c r="R11">
        <v>4.8079000000000001</v>
      </c>
      <c r="S11">
        <v>3.7719999999999998</v>
      </c>
      <c r="T11">
        <v>1.3174999999999999</v>
      </c>
      <c r="U11">
        <v>0</v>
      </c>
      <c r="V11">
        <v>0</v>
      </c>
      <c r="W11">
        <v>17.7379</v>
      </c>
      <c r="X11" t="s">
        <v>1051</v>
      </c>
      <c r="Y11">
        <v>2.3773</v>
      </c>
      <c r="Z11" t="s">
        <v>1052</v>
      </c>
      <c r="AA11">
        <v>0.41160000000000002</v>
      </c>
      <c r="AB11" t="s">
        <v>1053</v>
      </c>
      <c r="AC11">
        <v>1.8787</v>
      </c>
      <c r="AD11">
        <v>21.934200000000001</v>
      </c>
      <c r="AE11">
        <v>178.5472</v>
      </c>
      <c r="AF11">
        <v>25</v>
      </c>
      <c r="AG11">
        <v>74</v>
      </c>
    </row>
    <row r="12" spans="1:33">
      <c r="A12" t="s">
        <v>1054</v>
      </c>
      <c r="B12" s="1">
        <v>0.71875</v>
      </c>
      <c r="C12" t="s">
        <v>214</v>
      </c>
      <c r="D12" t="s">
        <v>1023</v>
      </c>
      <c r="E12" t="s">
        <v>335</v>
      </c>
      <c r="F12">
        <v>5531</v>
      </c>
      <c r="G12" t="s">
        <v>979</v>
      </c>
      <c r="H12" t="s">
        <v>980</v>
      </c>
      <c r="I12" t="s">
        <v>5</v>
      </c>
      <c r="J12" t="s">
        <v>278</v>
      </c>
      <c r="K12" t="s">
        <v>1024</v>
      </c>
      <c r="L12">
        <v>3</v>
      </c>
      <c r="M12">
        <v>47.37</v>
      </c>
      <c r="N12">
        <v>51.171500000000002</v>
      </c>
      <c r="O12">
        <v>22.680099999999999</v>
      </c>
      <c r="P12">
        <v>5.2336</v>
      </c>
      <c r="Q12">
        <v>2.2054999999999998</v>
      </c>
      <c r="R12">
        <v>0</v>
      </c>
      <c r="S12">
        <v>0</v>
      </c>
      <c r="T12">
        <v>0</v>
      </c>
      <c r="U12">
        <v>0</v>
      </c>
      <c r="V12">
        <v>0</v>
      </c>
      <c r="W12">
        <v>11.07</v>
      </c>
      <c r="X12" t="s">
        <v>1055</v>
      </c>
      <c r="Y12">
        <v>0.84499999999999997</v>
      </c>
      <c r="Z12" t="s">
        <v>458</v>
      </c>
      <c r="AA12">
        <v>1.6093</v>
      </c>
      <c r="AB12" t="s">
        <v>1056</v>
      </c>
      <c r="AC12">
        <v>1.8963000000000001</v>
      </c>
      <c r="AD12">
        <v>6.2</v>
      </c>
      <c r="AE12">
        <v>160.00049999999999</v>
      </c>
      <c r="AF12">
        <v>25</v>
      </c>
      <c r="AG12">
        <v>68</v>
      </c>
    </row>
    <row r="13" spans="1:33">
      <c r="A13" t="s">
        <v>1057</v>
      </c>
      <c r="B13" s="1">
        <v>0.71875</v>
      </c>
      <c r="C13" t="s">
        <v>214</v>
      </c>
      <c r="D13" t="s">
        <v>1023</v>
      </c>
      <c r="E13" t="s">
        <v>335</v>
      </c>
      <c r="F13">
        <v>5531</v>
      </c>
      <c r="G13" t="s">
        <v>979</v>
      </c>
      <c r="H13" t="s">
        <v>980</v>
      </c>
      <c r="I13" t="s">
        <v>5</v>
      </c>
      <c r="J13" t="s">
        <v>278</v>
      </c>
      <c r="K13" t="s">
        <v>1024</v>
      </c>
      <c r="L13">
        <v>3</v>
      </c>
      <c r="M13">
        <v>34.372999999999998</v>
      </c>
      <c r="N13">
        <v>29.639500000000002</v>
      </c>
      <c r="O13">
        <v>11.1968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16.382899999999999</v>
      </c>
      <c r="X13" t="s">
        <v>1058</v>
      </c>
      <c r="Y13">
        <v>1.5022</v>
      </c>
      <c r="Z13" t="s">
        <v>1059</v>
      </c>
      <c r="AA13">
        <v>1.6891</v>
      </c>
      <c r="AB13" t="s">
        <v>1060</v>
      </c>
      <c r="AC13">
        <v>1.6604000000000001</v>
      </c>
      <c r="AD13">
        <v>1.8</v>
      </c>
      <c r="AE13">
        <v>112.85769999999999</v>
      </c>
      <c r="AF13">
        <v>6.5</v>
      </c>
      <c r="AG13">
        <v>74</v>
      </c>
    </row>
    <row r="51" spans="1:33" hidden="1" outlineLevel="1">
      <c r="A51" t="str">
        <f>C2</f>
        <v>Wolverhampton</v>
      </c>
      <c r="B51">
        <f>B2</f>
        <v>0.71875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Decoration Of War (IRE)</v>
      </c>
      <c r="L52" t="str">
        <f t="shared" si="0"/>
        <v>Liberty Lass (USA)</v>
      </c>
      <c r="M52" t="str">
        <f t="shared" si="0"/>
        <v>Decoration Of War (IRE)</v>
      </c>
      <c r="N52" t="str">
        <f t="shared" ref="N52:N91" si="1">INDEX($A$2:$A$20,(MATCH(LARGE(W$2:W$20,$J52),W$2:W$20,0)))</f>
        <v>Liberty Lass (USA)</v>
      </c>
      <c r="O52" t="str">
        <f t="shared" ref="O52:O91" si="2">INDEX($A$2:$A$20,(MATCH(LARGE(AA$2:AA$20,$J52),AA$2:AA$20,0)))</f>
        <v>Footsteps Forever (IRE)</v>
      </c>
      <c r="P52" t="str">
        <f t="shared" ref="P52:P91" si="3">INDEX($A$2:$A$20,(MATCH(LARGE(Y$2:Y$20,$J52),Y$2:Y$20,0)))</f>
        <v>Critical Thinking (IRE)</v>
      </c>
      <c r="Q52" t="str">
        <f t="shared" ref="Q52:Q91" si="4">INDEX($A$2:$A$20,(MATCH(LARGE(Y$2:Y$20,$J52),Y$2:Y$20,0)))</f>
        <v>Critical Thinking (IRE)</v>
      </c>
      <c r="R52" t="str">
        <f t="shared" ref="R52:R91" si="5">INDEX($A$2:$A$20,(MATCH(LARGE(AD$2:AD$20,$J52),AD$2:AD$20,0)))</f>
        <v>Decoration Of War (IRE)</v>
      </c>
      <c r="S52" t="str">
        <f t="shared" ref="S52:S80" si="6">A2</f>
        <v>Decoration Of War (IRE)</v>
      </c>
      <c r="V52">
        <f t="shared" ref="V52:V80" si="7">SUM(Y52:AF52)</f>
        <v>66</v>
      </c>
      <c r="W52">
        <f t="shared" ref="W52:W80" si="8">V52-AG2</f>
        <v>-4</v>
      </c>
      <c r="X52">
        <f t="shared" ref="X52:X60" si="9">IF(ISNA(W52),"",W52)</f>
        <v>-4</v>
      </c>
      <c r="Y52">
        <f t="shared" ref="Y52:AA80" si="10">(($H$63+1)-(RANK(M2,M$2:M$30)))</f>
        <v>12</v>
      </c>
      <c r="Z52">
        <f t="shared" si="10"/>
        <v>7</v>
      </c>
      <c r="AA52">
        <f t="shared" si="10"/>
        <v>12</v>
      </c>
      <c r="AB52">
        <f t="shared" ref="AB52:AB80" si="11">(($H$63+1)-(RANK(W2,W$2:W$30)))</f>
        <v>7</v>
      </c>
      <c r="AC52">
        <f t="shared" ref="AC52:AC80" si="12">(($H$63+1)-(RANK(Y2,Y$2:Y$30)))</f>
        <v>3</v>
      </c>
      <c r="AD52">
        <f t="shared" ref="AD52:AD80" si="13">(($H$63+1)-(RANK(AA2,AA$2:AA$30)))</f>
        <v>3</v>
      </c>
      <c r="AE52">
        <f t="shared" ref="AE52:AF80" si="14">(($H$63+1)-(RANK(AC2,AC$2:AC$30)))</f>
        <v>10</v>
      </c>
      <c r="AF52">
        <f t="shared" si="14"/>
        <v>12</v>
      </c>
      <c r="AG52" t="str">
        <f>INDEX(S52:S92, MATCH(LARGE(X52:X92, 1),X52:X92, 0))</f>
        <v>Star Ascending (IRE)</v>
      </c>
    </row>
    <row r="53" spans="1:33" hidden="1" outlineLevel="1">
      <c r="A53" t="s">
        <v>43</v>
      </c>
      <c r="B53" t="str">
        <f>A2</f>
        <v>Decoration Of War (IRE)</v>
      </c>
      <c r="C53">
        <f>AE2</f>
        <v>266.54919999999998</v>
      </c>
      <c r="D53">
        <f>AG2</f>
        <v>70</v>
      </c>
      <c r="E53">
        <f>C53-D53</f>
        <v>196.54919999999998</v>
      </c>
      <c r="F53">
        <f>SUMIF(B53:B61, B53, G53:G61)</f>
        <v>0.6138948089512114</v>
      </c>
      <c r="G53">
        <f>(1/C53)*(C53-C54)</f>
        <v>9.2254263002852707E-2</v>
      </c>
      <c r="H53">
        <f>AF2</f>
        <v>2.5</v>
      </c>
      <c r="J53">
        <v>2</v>
      </c>
      <c r="K53" t="str">
        <f t="shared" si="0"/>
        <v>Liberty Lass (USA)</v>
      </c>
      <c r="L53" t="str">
        <f t="shared" si="0"/>
        <v>Keswick</v>
      </c>
      <c r="M53" t="str">
        <f t="shared" si="0"/>
        <v>Star Ascending (IRE)</v>
      </c>
      <c r="N53" t="str">
        <f t="shared" si="1"/>
        <v>Bombastic (IRE)</v>
      </c>
      <c r="O53" t="str">
        <f t="shared" si="2"/>
        <v>Star Ascending (IRE)</v>
      </c>
      <c r="P53" t="str">
        <f t="shared" si="3"/>
        <v>Jetstream (IRE)</v>
      </c>
      <c r="Q53" t="str">
        <f t="shared" si="4"/>
        <v>Jetstream (IRE)</v>
      </c>
      <c r="R53" t="str">
        <f t="shared" si="5"/>
        <v>Footsteps Forever (IRE)</v>
      </c>
      <c r="S53" t="str">
        <f t="shared" si="6"/>
        <v>Liberty Lass (USA)</v>
      </c>
      <c r="V53">
        <f t="shared" si="7"/>
        <v>49</v>
      </c>
      <c r="W53">
        <f t="shared" si="8"/>
        <v>-21</v>
      </c>
      <c r="X53">
        <f t="shared" si="9"/>
        <v>-21</v>
      </c>
      <c r="Y53">
        <f t="shared" si="10"/>
        <v>11</v>
      </c>
      <c r="Z53">
        <f t="shared" si="10"/>
        <v>12</v>
      </c>
      <c r="AA53">
        <f t="shared" si="10"/>
        <v>3</v>
      </c>
      <c r="AB53">
        <f t="shared" si="11"/>
        <v>12</v>
      </c>
      <c r="AC53">
        <f t="shared" si="12"/>
        <v>2</v>
      </c>
      <c r="AD53">
        <f t="shared" si="13"/>
        <v>2</v>
      </c>
      <c r="AE53">
        <f t="shared" si="14"/>
        <v>1</v>
      </c>
      <c r="AF53">
        <f t="shared" si="14"/>
        <v>6</v>
      </c>
    </row>
    <row r="54" spans="1:33" hidden="1" outlineLevel="1">
      <c r="A54" t="s">
        <v>44</v>
      </c>
      <c r="B54" t="str">
        <f>A3</f>
        <v>Liberty Lass (USA)</v>
      </c>
      <c r="C54">
        <f>AE3</f>
        <v>241.9589</v>
      </c>
      <c r="D54">
        <f>AG3</f>
        <v>70</v>
      </c>
      <c r="E54">
        <f t="shared" ref="E54:E55" si="15">C54-D54</f>
        <v>171.9589</v>
      </c>
      <c r="F54">
        <f ca="1">SUMIF(B53:B64, B54, G53:G61)</f>
        <v>8.4581053525537617E-2</v>
      </c>
      <c r="H54">
        <f>AF3</f>
        <v>4</v>
      </c>
      <c r="J54">
        <v>3</v>
      </c>
      <c r="K54" t="str">
        <f t="shared" si="0"/>
        <v>Bombastic (IRE)</v>
      </c>
      <c r="L54" t="str">
        <f t="shared" si="0"/>
        <v>Blistering Bob</v>
      </c>
      <c r="M54" t="str">
        <f t="shared" si="0"/>
        <v>Keswick</v>
      </c>
      <c r="N54" t="str">
        <f t="shared" si="1"/>
        <v>My Heart</v>
      </c>
      <c r="O54" t="str">
        <f t="shared" si="2"/>
        <v>Universal Command</v>
      </c>
      <c r="P54" t="str">
        <f t="shared" si="3"/>
        <v>Keswick</v>
      </c>
      <c r="Q54" t="str">
        <f t="shared" si="4"/>
        <v>Keswick</v>
      </c>
      <c r="R54" t="str">
        <f t="shared" si="5"/>
        <v>Star Ascending (IRE)</v>
      </c>
      <c r="S54" t="str">
        <f t="shared" si="6"/>
        <v>Keswick</v>
      </c>
      <c r="V54">
        <f t="shared" si="7"/>
        <v>64</v>
      </c>
      <c r="W54">
        <f t="shared" si="8"/>
        <v>-12</v>
      </c>
      <c r="X54">
        <f t="shared" si="9"/>
        <v>-12</v>
      </c>
      <c r="Y54">
        <f t="shared" si="10"/>
        <v>8</v>
      </c>
      <c r="Z54">
        <f t="shared" si="10"/>
        <v>11</v>
      </c>
      <c r="AA54">
        <f t="shared" si="10"/>
        <v>10</v>
      </c>
      <c r="AB54">
        <f t="shared" si="11"/>
        <v>2</v>
      </c>
      <c r="AC54">
        <f t="shared" si="12"/>
        <v>10</v>
      </c>
      <c r="AD54">
        <f t="shared" si="13"/>
        <v>6</v>
      </c>
      <c r="AE54">
        <f t="shared" si="14"/>
        <v>9</v>
      </c>
      <c r="AF54">
        <f t="shared" si="14"/>
        <v>8</v>
      </c>
    </row>
    <row r="55" spans="1:33" hidden="1" outlineLevel="1">
      <c r="A55" t="s">
        <v>45</v>
      </c>
      <c r="B55" t="str">
        <f>A4</f>
        <v>Keswick</v>
      </c>
      <c r="C55">
        <f>AE4</f>
        <v>231.63300000000001</v>
      </c>
      <c r="D55">
        <f>AG4</f>
        <v>76</v>
      </c>
      <c r="E55">
        <f t="shared" si="15"/>
        <v>155.63300000000001</v>
      </c>
      <c r="F55">
        <f ca="1">SUMIF(B53:B64, B55, G53:G61)</f>
        <v>0</v>
      </c>
      <c r="H55">
        <f>AF4</f>
        <v>10</v>
      </c>
      <c r="J55">
        <v>4</v>
      </c>
      <c r="K55" t="str">
        <f t="shared" si="0"/>
        <v>Star Ascending (IRE)</v>
      </c>
      <c r="L55" t="str">
        <f t="shared" si="0"/>
        <v>Bombastic (IRE)</v>
      </c>
      <c r="M55" t="str">
        <f t="shared" si="0"/>
        <v>Blistering Bob</v>
      </c>
      <c r="N55" t="str">
        <f t="shared" si="1"/>
        <v>Star Ascending (IRE)</v>
      </c>
      <c r="O55" t="str">
        <f t="shared" si="2"/>
        <v>Sheedy</v>
      </c>
      <c r="P55" t="str">
        <f t="shared" si="3"/>
        <v>Star Ascending (IRE)</v>
      </c>
      <c r="Q55" t="str">
        <f t="shared" si="4"/>
        <v>Star Ascending (IRE)</v>
      </c>
      <c r="R55" t="str">
        <f t="shared" si="5"/>
        <v>Jetstream (IRE)</v>
      </c>
      <c r="S55" t="str">
        <f t="shared" si="6"/>
        <v>Star Ascending (IRE)</v>
      </c>
      <c r="V55">
        <f t="shared" si="7"/>
        <v>75</v>
      </c>
      <c r="W55">
        <f t="shared" si="8"/>
        <v>2</v>
      </c>
      <c r="X55">
        <f t="shared" si="9"/>
        <v>2</v>
      </c>
      <c r="Y55">
        <f t="shared" si="10"/>
        <v>9</v>
      </c>
      <c r="Z55">
        <f t="shared" si="10"/>
        <v>4</v>
      </c>
      <c r="AA55">
        <f t="shared" si="10"/>
        <v>11</v>
      </c>
      <c r="AB55">
        <f t="shared" si="11"/>
        <v>9</v>
      </c>
      <c r="AC55">
        <f t="shared" si="12"/>
        <v>9</v>
      </c>
      <c r="AD55">
        <f t="shared" si="13"/>
        <v>11</v>
      </c>
      <c r="AE55">
        <f t="shared" si="14"/>
        <v>12</v>
      </c>
      <c r="AF55">
        <f t="shared" si="14"/>
        <v>10</v>
      </c>
    </row>
    <row r="56" spans="1:33" hidden="1" outlineLevel="1">
      <c r="A56" t="s">
        <v>46</v>
      </c>
      <c r="B56" t="str">
        <f>INDEX(A$2:A$20,MATCH(C56,M$2:M$20,0))</f>
        <v>Decoration Of War (IRE)</v>
      </c>
      <c r="C56">
        <f>LARGE(M$2:M$20, D56)</f>
        <v>96.1</v>
      </c>
      <c r="D56">
        <v>1</v>
      </c>
      <c r="E56">
        <f>LARGE(M$2:M$20, F56)</f>
        <v>73.676000000000002</v>
      </c>
      <c r="F56">
        <v>2</v>
      </c>
      <c r="G56">
        <f t="shared" ref="G56:G61" si="16">IF(C56&gt;0, (1/C56)*(C56-E56), 0.1)</f>
        <v>0.23334027055150877</v>
      </c>
      <c r="H56">
        <f t="shared" ref="H56:H61" si="17">INDEX(AF$2:AF$20,MATCH(B56,A$2:A$20,0))</f>
        <v>2.5</v>
      </c>
      <c r="J56">
        <v>5</v>
      </c>
      <c r="K56" t="str">
        <f t="shared" si="0"/>
        <v>Keswick</v>
      </c>
      <c r="L56" t="str">
        <f t="shared" si="0"/>
        <v>My Heart</v>
      </c>
      <c r="M56" t="str">
        <f t="shared" si="0"/>
        <v>Sheedy</v>
      </c>
      <c r="N56" t="str">
        <f t="shared" si="1"/>
        <v>Footsteps Forever (IRE)</v>
      </c>
      <c r="O56" t="str">
        <f t="shared" si="2"/>
        <v>Bombastic (IRE)</v>
      </c>
      <c r="P56" t="str">
        <f t="shared" si="3"/>
        <v>Blistering Bob</v>
      </c>
      <c r="Q56" t="str">
        <f t="shared" si="4"/>
        <v>Blistering Bob</v>
      </c>
      <c r="R56" t="str">
        <f t="shared" si="5"/>
        <v>Keswick</v>
      </c>
      <c r="S56" t="str">
        <f t="shared" si="6"/>
        <v>Bombastic (IRE)</v>
      </c>
      <c r="V56">
        <f t="shared" si="7"/>
        <v>62</v>
      </c>
      <c r="W56">
        <f t="shared" si="8"/>
        <v>-18</v>
      </c>
      <c r="X56">
        <f t="shared" si="9"/>
        <v>-18</v>
      </c>
      <c r="Y56">
        <f t="shared" si="10"/>
        <v>10</v>
      </c>
      <c r="Z56">
        <f t="shared" si="10"/>
        <v>9</v>
      </c>
      <c r="AA56">
        <f t="shared" si="10"/>
        <v>7</v>
      </c>
      <c r="AB56">
        <f t="shared" si="11"/>
        <v>11</v>
      </c>
      <c r="AC56">
        <f t="shared" si="12"/>
        <v>6</v>
      </c>
      <c r="AD56">
        <f t="shared" si="13"/>
        <v>8</v>
      </c>
      <c r="AE56">
        <f t="shared" si="14"/>
        <v>8</v>
      </c>
      <c r="AF56">
        <f t="shared" si="14"/>
        <v>3</v>
      </c>
    </row>
    <row r="57" spans="1:33" hidden="1" outlineLevel="1">
      <c r="A57" t="s">
        <v>25</v>
      </c>
      <c r="B57" t="str">
        <f>INDEX(A$2:A$20,MATCH(C57,W$2:W$20,0))</f>
        <v>Liberty Lass (USA)</v>
      </c>
      <c r="C57">
        <f>LARGE(W$2:W$20, D57)</f>
        <v>22.607900000000001</v>
      </c>
      <c r="D57">
        <v>1</v>
      </c>
      <c r="E57">
        <f>LARGE(W$2:W$20, F57)</f>
        <v>20.695699999999999</v>
      </c>
      <c r="F57">
        <v>2</v>
      </c>
      <c r="G57">
        <f t="shared" si="16"/>
        <v>8.4581053525537617E-2</v>
      </c>
      <c r="H57">
        <f t="shared" si="17"/>
        <v>4</v>
      </c>
      <c r="J57">
        <v>6</v>
      </c>
      <c r="K57" t="str">
        <f t="shared" si="0"/>
        <v>Blistering Bob</v>
      </c>
      <c r="L57" t="str">
        <f t="shared" si="0"/>
        <v>Decoration Of War (IRE)</v>
      </c>
      <c r="M57" t="str">
        <f t="shared" si="0"/>
        <v>Bombastic (IRE)</v>
      </c>
      <c r="N57" t="str">
        <f t="shared" si="1"/>
        <v>Decoration Of War (IRE)</v>
      </c>
      <c r="O57" t="str">
        <f t="shared" si="2"/>
        <v>Critical Thinking (IRE)</v>
      </c>
      <c r="P57" t="str">
        <f t="shared" si="3"/>
        <v>Universal Command</v>
      </c>
      <c r="Q57" t="str">
        <f t="shared" si="4"/>
        <v>Universal Command</v>
      </c>
      <c r="R57" t="str">
        <f t="shared" si="5"/>
        <v>Critical Thinking (IRE)</v>
      </c>
      <c r="S57" t="str">
        <f t="shared" si="6"/>
        <v>Blistering Bob</v>
      </c>
      <c r="V57">
        <f t="shared" si="7"/>
        <v>50</v>
      </c>
      <c r="W57">
        <f t="shared" si="8"/>
        <v>-30</v>
      </c>
      <c r="X57">
        <f t="shared" si="9"/>
        <v>-30</v>
      </c>
      <c r="Y57">
        <f t="shared" si="10"/>
        <v>7</v>
      </c>
      <c r="Z57">
        <f t="shared" si="10"/>
        <v>10</v>
      </c>
      <c r="AA57">
        <f t="shared" si="10"/>
        <v>9</v>
      </c>
      <c r="AB57">
        <f t="shared" si="11"/>
        <v>3</v>
      </c>
      <c r="AC57">
        <f t="shared" si="12"/>
        <v>8</v>
      </c>
      <c r="AD57">
        <f t="shared" si="13"/>
        <v>5</v>
      </c>
      <c r="AE57">
        <f t="shared" si="14"/>
        <v>3</v>
      </c>
      <c r="AF57">
        <f t="shared" si="14"/>
        <v>5</v>
      </c>
    </row>
    <row r="58" spans="1:33" hidden="1" outlineLevel="1">
      <c r="A58" t="s">
        <v>28</v>
      </c>
      <c r="B58" t="str">
        <f>INDEX(A$2:A$20,MATCH(C58,AA$2:AA$20,0))</f>
        <v>Footsteps Forever (IRE)</v>
      </c>
      <c r="C58">
        <f>LARGE(AA$2:AA$20, D58)</f>
        <v>2.2292000000000001</v>
      </c>
      <c r="D58">
        <v>1</v>
      </c>
      <c r="E58">
        <f>LARGE(AA$2:AA$20, F58)</f>
        <v>1.7657</v>
      </c>
      <c r="F58">
        <v>2</v>
      </c>
      <c r="G58">
        <f t="shared" si="16"/>
        <v>0.20792212452897899</v>
      </c>
      <c r="H58">
        <f t="shared" si="17"/>
        <v>14</v>
      </c>
      <c r="J58">
        <v>7</v>
      </c>
      <c r="K58" t="str">
        <f t="shared" si="0"/>
        <v>Footsteps Forever (IRE)</v>
      </c>
      <c r="L58" t="str">
        <f t="shared" si="0"/>
        <v>Footsteps Forever (IRE)</v>
      </c>
      <c r="M58" t="str">
        <f t="shared" si="0"/>
        <v>Footsteps Forever (IRE)</v>
      </c>
      <c r="N58" t="str">
        <f t="shared" si="1"/>
        <v>Jetstream (IRE)</v>
      </c>
      <c r="O58" t="str">
        <f t="shared" si="2"/>
        <v>Keswick</v>
      </c>
      <c r="P58" t="str">
        <f t="shared" si="3"/>
        <v>Bombastic (IRE)</v>
      </c>
      <c r="Q58" t="str">
        <f t="shared" si="4"/>
        <v>Bombastic (IRE)</v>
      </c>
      <c r="R58" t="str">
        <f t="shared" si="5"/>
        <v>Liberty Lass (USA)</v>
      </c>
      <c r="S58" t="str">
        <f t="shared" si="6"/>
        <v>Footsteps Forever (IRE)</v>
      </c>
      <c r="V58">
        <f t="shared" si="7"/>
        <v>59</v>
      </c>
      <c r="W58">
        <f t="shared" si="8"/>
        <v>-15</v>
      </c>
      <c r="X58">
        <f t="shared" si="9"/>
        <v>-15</v>
      </c>
      <c r="Y58">
        <f t="shared" si="10"/>
        <v>6</v>
      </c>
      <c r="Z58">
        <f t="shared" si="10"/>
        <v>6</v>
      </c>
      <c r="AA58">
        <f t="shared" si="10"/>
        <v>6</v>
      </c>
      <c r="AB58">
        <f t="shared" si="11"/>
        <v>8</v>
      </c>
      <c r="AC58">
        <f t="shared" si="12"/>
        <v>5</v>
      </c>
      <c r="AD58">
        <f t="shared" si="13"/>
        <v>12</v>
      </c>
      <c r="AE58">
        <f t="shared" si="14"/>
        <v>5</v>
      </c>
      <c r="AF58">
        <f t="shared" si="14"/>
        <v>11</v>
      </c>
    </row>
    <row r="59" spans="1:33" hidden="1" outlineLevel="1">
      <c r="A59" t="s">
        <v>30</v>
      </c>
      <c r="B59" t="str">
        <f>INDEX(A$2:A$20,MATCH(C59,AC$2:AC$20,0))</f>
        <v>Star Ascending (IRE)</v>
      </c>
      <c r="C59">
        <f>LARGE(AC$2:AC$20, D59)</f>
        <v>5.2845000000000004</v>
      </c>
      <c r="D59">
        <v>1</v>
      </c>
      <c r="E59">
        <f>LARGE(AC$2:AC$20, F59)</f>
        <v>3.7749999999999999</v>
      </c>
      <c r="F59">
        <v>2</v>
      </c>
      <c r="G59">
        <f t="shared" si="16"/>
        <v>0.28564670262087244</v>
      </c>
      <c r="H59">
        <f t="shared" si="17"/>
        <v>14</v>
      </c>
      <c r="J59">
        <v>8</v>
      </c>
      <c r="K59" t="str">
        <f t="shared" si="0"/>
        <v>Critical Thinking (IRE)</v>
      </c>
      <c r="L59" t="str">
        <f t="shared" si="0"/>
        <v>Sheedy</v>
      </c>
      <c r="M59" t="str">
        <f t="shared" si="0"/>
        <v>Jetstream (IRE)</v>
      </c>
      <c r="N59" t="str">
        <f t="shared" si="1"/>
        <v>Critical Thinking (IRE)</v>
      </c>
      <c r="O59" t="str">
        <f t="shared" si="2"/>
        <v>Blistering Bob</v>
      </c>
      <c r="P59" t="str">
        <f t="shared" si="3"/>
        <v>Footsteps Forever (IRE)</v>
      </c>
      <c r="Q59" t="str">
        <f t="shared" si="4"/>
        <v>Footsteps Forever (IRE)</v>
      </c>
      <c r="R59" t="str">
        <f t="shared" si="5"/>
        <v>Blistering Bob</v>
      </c>
      <c r="S59" t="str">
        <f t="shared" si="6"/>
        <v>Critical Thinking (IRE)</v>
      </c>
      <c r="V59">
        <f t="shared" si="7"/>
        <v>45</v>
      </c>
      <c r="W59">
        <f t="shared" si="8"/>
        <v>-28</v>
      </c>
      <c r="X59">
        <f t="shared" si="9"/>
        <v>-28</v>
      </c>
      <c r="Y59">
        <f t="shared" si="10"/>
        <v>5</v>
      </c>
      <c r="Z59">
        <f t="shared" si="10"/>
        <v>3</v>
      </c>
      <c r="AA59">
        <f t="shared" si="10"/>
        <v>4</v>
      </c>
      <c r="AB59">
        <f t="shared" si="11"/>
        <v>5</v>
      </c>
      <c r="AC59">
        <f t="shared" si="12"/>
        <v>12</v>
      </c>
      <c r="AD59">
        <f t="shared" si="13"/>
        <v>7</v>
      </c>
      <c r="AE59">
        <f t="shared" si="14"/>
        <v>2</v>
      </c>
      <c r="AF59">
        <f t="shared" si="14"/>
        <v>7</v>
      </c>
    </row>
    <row r="60" spans="1:33" hidden="1" outlineLevel="1">
      <c r="A60" t="s">
        <v>26</v>
      </c>
      <c r="B60" t="str">
        <f>INDEX(A$2:A$20,MATCH(C60,Y$2:Y$20,0))</f>
        <v>Critical Thinking (IRE)</v>
      </c>
      <c r="C60">
        <f>LARGE(Y$2:Y$20, D60)</f>
        <v>3.3641000000000001</v>
      </c>
      <c r="D60">
        <v>1</v>
      </c>
      <c r="E60">
        <f>LARGE(Y$2:Y$20, F60)</f>
        <v>2.3773</v>
      </c>
      <c r="F60">
        <v>2</v>
      </c>
      <c r="G60">
        <f t="shared" si="16"/>
        <v>0.29333254064980235</v>
      </c>
      <c r="H60">
        <f t="shared" si="17"/>
        <v>25</v>
      </c>
      <c r="J60">
        <v>9</v>
      </c>
      <c r="K60" t="str">
        <f t="shared" si="0"/>
        <v>My Heart</v>
      </c>
      <c r="L60" t="str">
        <f t="shared" si="0"/>
        <v>Star Ascending (IRE)</v>
      </c>
      <c r="M60" t="str">
        <f t="shared" si="0"/>
        <v>Critical Thinking (IRE)</v>
      </c>
      <c r="N60" t="str">
        <f t="shared" si="1"/>
        <v>Universal Command</v>
      </c>
      <c r="O60" t="str">
        <f t="shared" si="2"/>
        <v>My Heart</v>
      </c>
      <c r="P60" t="str">
        <f t="shared" si="3"/>
        <v>My Heart</v>
      </c>
      <c r="Q60" t="str">
        <f t="shared" si="4"/>
        <v>My Heart</v>
      </c>
      <c r="R60" t="str">
        <f t="shared" si="5"/>
        <v>My Heart</v>
      </c>
      <c r="S60" t="str">
        <f t="shared" si="6"/>
        <v>My Heart</v>
      </c>
      <c r="V60">
        <f t="shared" si="7"/>
        <v>47</v>
      </c>
      <c r="W60">
        <f t="shared" si="8"/>
        <v>-28</v>
      </c>
      <c r="X60">
        <f t="shared" si="9"/>
        <v>-28</v>
      </c>
      <c r="Y60">
        <f t="shared" si="10"/>
        <v>4</v>
      </c>
      <c r="Z60">
        <f t="shared" si="10"/>
        <v>8</v>
      </c>
      <c r="AA60">
        <f t="shared" si="10"/>
        <v>2</v>
      </c>
      <c r="AB60">
        <f t="shared" si="11"/>
        <v>10</v>
      </c>
      <c r="AC60">
        <f t="shared" si="12"/>
        <v>4</v>
      </c>
      <c r="AD60">
        <f t="shared" si="13"/>
        <v>4</v>
      </c>
      <c r="AE60">
        <f t="shared" si="14"/>
        <v>11</v>
      </c>
      <c r="AF60">
        <f t="shared" si="14"/>
        <v>4</v>
      </c>
    </row>
    <row r="61" spans="1:33" hidden="1" outlineLevel="1">
      <c r="A61" t="s">
        <v>47</v>
      </c>
      <c r="B61" t="str">
        <f>INDEX(A$2:A$20,MATCH(C61,AD$2:AD$20,0))</f>
        <v>Decoration Of War (IRE)</v>
      </c>
      <c r="C61">
        <f>LARGE(AD$2:AD$20, D61)</f>
        <v>42.012099999999997</v>
      </c>
      <c r="D61">
        <v>1</v>
      </c>
      <c r="E61">
        <f>LARGE(AD$2:AD$20, F61)</f>
        <v>29.9</v>
      </c>
      <c r="F61">
        <v>2</v>
      </c>
      <c r="G61">
        <f t="shared" si="16"/>
        <v>0.28830027539684994</v>
      </c>
      <c r="H61">
        <f t="shared" si="17"/>
        <v>2.5</v>
      </c>
      <c r="J61">
        <v>10</v>
      </c>
      <c r="K61" t="str">
        <f t="shared" si="0"/>
        <v>Sheedy</v>
      </c>
      <c r="L61" t="str">
        <f t="shared" si="0"/>
        <v>Critical Thinking (IRE)</v>
      </c>
      <c r="M61" t="str">
        <f t="shared" si="0"/>
        <v>Liberty Lass (USA)</v>
      </c>
      <c r="N61" t="str">
        <f t="shared" si="1"/>
        <v>Blistering Bob</v>
      </c>
      <c r="O61" t="str">
        <f t="shared" si="2"/>
        <v>Decoration Of War (IRE)</v>
      </c>
      <c r="P61" t="str">
        <f t="shared" si="3"/>
        <v>Decoration Of War (IRE)</v>
      </c>
      <c r="Q61" t="str">
        <f t="shared" si="4"/>
        <v>Decoration Of War (IRE)</v>
      </c>
      <c r="R61" t="str">
        <f t="shared" si="5"/>
        <v>Bombastic (IRE)</v>
      </c>
      <c r="S61" t="str">
        <f t="shared" si="6"/>
        <v>Jetstream (IRE)</v>
      </c>
      <c r="V61">
        <f t="shared" si="7"/>
        <v>42</v>
      </c>
      <c r="W61">
        <f t="shared" si="8"/>
        <v>-32</v>
      </c>
      <c r="X61">
        <f>IF(ISNA(W61),"",W61)</f>
        <v>-32</v>
      </c>
      <c r="Y61">
        <f t="shared" si="10"/>
        <v>2</v>
      </c>
      <c r="Z61">
        <f t="shared" si="10"/>
        <v>2</v>
      </c>
      <c r="AA61">
        <f t="shared" si="10"/>
        <v>5</v>
      </c>
      <c r="AB61">
        <f t="shared" si="11"/>
        <v>6</v>
      </c>
      <c r="AC61">
        <f t="shared" si="12"/>
        <v>11</v>
      </c>
      <c r="AD61">
        <f t="shared" si="13"/>
        <v>1</v>
      </c>
      <c r="AE61">
        <f t="shared" si="14"/>
        <v>6</v>
      </c>
      <c r="AF61">
        <f t="shared" si="14"/>
        <v>9</v>
      </c>
    </row>
    <row r="62" spans="1:33" hidden="1" outlineLevel="1">
      <c r="A62" t="s">
        <v>116</v>
      </c>
      <c r="B62" t="str">
        <f>IF(OR(D2="5f ", D2="6f ", D2="7f ", D2="1m "), B57, IF(J2="2yo", B59, B53))</f>
        <v>Decoration Of War (IRE)</v>
      </c>
      <c r="J62">
        <v>11</v>
      </c>
      <c r="K62" t="str">
        <f t="shared" si="0"/>
        <v>Jetstream (IRE)</v>
      </c>
      <c r="L62" t="str">
        <f t="shared" si="0"/>
        <v>Jetstream (IRE)</v>
      </c>
      <c r="M62" t="str">
        <f t="shared" si="0"/>
        <v>My Heart</v>
      </c>
      <c r="N62" t="str">
        <f t="shared" si="1"/>
        <v>Keswick</v>
      </c>
      <c r="O62" t="str">
        <f t="shared" si="2"/>
        <v>Liberty Lass (USA)</v>
      </c>
      <c r="P62" t="str">
        <f t="shared" si="3"/>
        <v>Liberty Lass (USA)</v>
      </c>
      <c r="Q62" t="str">
        <f t="shared" si="4"/>
        <v>Liberty Lass (USA)</v>
      </c>
      <c r="R62" t="str">
        <f t="shared" si="5"/>
        <v>Sheedy</v>
      </c>
      <c r="S62" t="str">
        <f t="shared" si="6"/>
        <v>Sheedy</v>
      </c>
      <c r="V62">
        <f t="shared" si="7"/>
        <v>36</v>
      </c>
      <c r="W62">
        <f t="shared" si="8"/>
        <v>-32</v>
      </c>
      <c r="X62">
        <f t="shared" ref="X62:X80" si="18">IF(ISNA(W62),"",W62)</f>
        <v>-32</v>
      </c>
      <c r="Y62">
        <f t="shared" si="10"/>
        <v>3</v>
      </c>
      <c r="Z62">
        <f t="shared" si="10"/>
        <v>5</v>
      </c>
      <c r="AA62">
        <f t="shared" si="10"/>
        <v>8</v>
      </c>
      <c r="AB62">
        <f t="shared" si="11"/>
        <v>1</v>
      </c>
      <c r="AC62">
        <f t="shared" si="12"/>
        <v>1</v>
      </c>
      <c r="AD62">
        <f t="shared" si="13"/>
        <v>9</v>
      </c>
      <c r="AE62">
        <f t="shared" si="14"/>
        <v>7</v>
      </c>
      <c r="AF62">
        <f t="shared" si="14"/>
        <v>2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Footsteps Forever (IRE)</v>
      </c>
      <c r="C63" t="str">
        <f>IF(G68="Handicap", INDEX(B53:B55,(MATCH(LARGE(D53:D55,3),D53:D55,0))))</f>
        <v>Decoration Of War (IRE)</v>
      </c>
      <c r="D63" t="str">
        <f>IF(G68="Handicap", INDEX(B53:B55,(MATCH(LARGE(E53:E55,1),E53:E55,0))))</f>
        <v>Decoration Of War (IRE)</v>
      </c>
      <c r="G63" t="s">
        <v>68</v>
      </c>
      <c r="H63">
        <f>COUNTIF(A2:A30, "*")</f>
        <v>12</v>
      </c>
      <c r="J63">
        <v>12</v>
      </c>
      <c r="K63" t="str">
        <f t="shared" si="0"/>
        <v>Universal Command</v>
      </c>
      <c r="L63" t="str">
        <f t="shared" si="0"/>
        <v>Universal Command</v>
      </c>
      <c r="M63" t="str">
        <f t="shared" si="0"/>
        <v>Universal Command</v>
      </c>
      <c r="N63" t="str">
        <f t="shared" si="1"/>
        <v>Sheedy</v>
      </c>
      <c r="O63" t="str">
        <f t="shared" si="2"/>
        <v>Jetstream (IRE)</v>
      </c>
      <c r="P63" t="str">
        <f t="shared" si="3"/>
        <v>Sheedy</v>
      </c>
      <c r="Q63" t="str">
        <f t="shared" si="4"/>
        <v>Sheedy</v>
      </c>
      <c r="R63" t="str">
        <f t="shared" si="5"/>
        <v>Universal Command</v>
      </c>
      <c r="S63" t="str">
        <f t="shared" si="6"/>
        <v>Universal Command</v>
      </c>
      <c r="V63">
        <f t="shared" si="7"/>
        <v>29</v>
      </c>
      <c r="W63">
        <f t="shared" si="8"/>
        <v>-45</v>
      </c>
      <c r="X63">
        <f t="shared" si="18"/>
        <v>-45</v>
      </c>
      <c r="Y63">
        <f t="shared" si="10"/>
        <v>1</v>
      </c>
      <c r="Z63">
        <f t="shared" si="10"/>
        <v>1</v>
      </c>
      <c r="AA63">
        <f t="shared" si="10"/>
        <v>1</v>
      </c>
      <c r="AB63">
        <f t="shared" si="11"/>
        <v>4</v>
      </c>
      <c r="AC63">
        <f t="shared" si="12"/>
        <v>7</v>
      </c>
      <c r="AD63">
        <f t="shared" si="13"/>
        <v>10</v>
      </c>
      <c r="AE63">
        <f t="shared" si="14"/>
        <v>4</v>
      </c>
      <c r="AF63">
        <f t="shared" si="14"/>
        <v>1</v>
      </c>
    </row>
    <row r="64" spans="1:33" hidden="1" outlineLevel="1">
      <c r="A64" t="s">
        <v>48</v>
      </c>
      <c r="B64" t="str">
        <f>INDEX(B53:B63,MODE(MATCH(B53:B63,B53:B63,0)))</f>
        <v>Decoration Of War (IRE)</v>
      </c>
      <c r="C64">
        <f>INDEX(AF$2:AF$20,MATCH(B64,A$2:A$20,0))</f>
        <v>2.5</v>
      </c>
      <c r="D64">
        <v>1</v>
      </c>
      <c r="E64">
        <f>SUMIF(B53:B61, B64, G53:G61)</f>
        <v>0.6138948089512114</v>
      </c>
      <c r="F64">
        <v>0</v>
      </c>
      <c r="G64" t="str">
        <f>K2</f>
        <v>Betway Handicap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Keswick</v>
      </c>
      <c r="C65">
        <f>INDEX(AF$2:AF$20,MATCH(B65,A$2:A$20,0))</f>
        <v>10</v>
      </c>
      <c r="D65">
        <v>1</v>
      </c>
      <c r="F65">
        <f>IF(G68="Non Handicap", F64+1, F64)</f>
        <v>0</v>
      </c>
      <c r="G65" t="str">
        <f>D2</f>
        <v xml:space="preserve">1m1½f </v>
      </c>
      <c r="H65">
        <f>LARGE(G58:G60, 1)</f>
        <v>0.29333254064980235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Decoration Of War (IRE)</v>
      </c>
      <c r="C66">
        <f>INDEX(AF$2:AF$20,MATCH(B66,A$2:A$20,0))</f>
        <v>2.5</v>
      </c>
      <c r="D66">
        <v>1</v>
      </c>
      <c r="F66">
        <f>IF(B65=B66, F65+1, F65)</f>
        <v>0</v>
      </c>
      <c r="G66">
        <f>F2</f>
        <v>5531</v>
      </c>
      <c r="H66">
        <f ca="1">LARGE(F53:F55, 1)</f>
        <v>0.6138948089512114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Decoration Of War (IRE)</v>
      </c>
      <c r="F67">
        <f>IF(H63&lt;11, F66+1, F66)</f>
        <v>0</v>
      </c>
      <c r="G67" t="str">
        <f>G2</f>
        <v>Standard</v>
      </c>
      <c r="H67" t="str">
        <f ca="1">INDEX(B53:B55,MATCH(H66,F53:F55,0))</f>
        <v>Decoration Of War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Decoration Of War (IRE)</v>
      </c>
      <c r="B68" t="str">
        <f ca="1">IF(ISNA(A68), B56, A68)</f>
        <v>Decoration Of War (IRE)</v>
      </c>
      <c r="C68">
        <f ca="1">INDEX(AF$2:AF$20,MATCH(B68,A$2:A$20,0))</f>
        <v>2.5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Decoration Of War (IRE)</v>
      </c>
      <c r="C69">
        <f ca="1">INDEX(AF$2:AF$20,MATCH(B69,A$2:A$20,0))</f>
        <v>2.5</v>
      </c>
      <c r="D69">
        <v>1</v>
      </c>
      <c r="F69">
        <f ca="1">IF(E70&gt;1, F68+1, F68)</f>
        <v>1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Decoration Of War (IRE)</v>
      </c>
      <c r="C70">
        <f ca="1">INDEX(AF$2:AF$20,MATCH(B70,A$2:A$20,0))</f>
        <v>2.5</v>
      </c>
      <c r="D70">
        <v>1</v>
      </c>
      <c r="E70">
        <f ca="1">SUMIF(B53:B61, B70, G53:G61)</f>
        <v>0.6138948089512114</v>
      </c>
      <c r="F70">
        <f ca="1">IF(E70&gt;1.5, F69+1, F69)</f>
        <v>1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Decoration Of War (IRE)</v>
      </c>
      <c r="C72">
        <f>C53</f>
        <v>266.54919999999998</v>
      </c>
      <c r="D72">
        <f>(1/C72)*(C72-C73)</f>
        <v>9.2254263002852707E-2</v>
      </c>
      <c r="E72">
        <f>H53</f>
        <v>2.5</v>
      </c>
      <c r="F72">
        <f>(E72*10)-10</f>
        <v>15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Liberty Lass (USA)</v>
      </c>
      <c r="C73">
        <f t="shared" si="19"/>
        <v>241.9589</v>
      </c>
      <c r="D73">
        <f>(1/C73)*(C73-C74)</f>
        <v>4.2676256174085721E-2</v>
      </c>
      <c r="E73">
        <f t="shared" ref="E73:E74" si="20">H54</f>
        <v>4</v>
      </c>
      <c r="F73">
        <f>(E73*10)-10</f>
        <v>30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Keswick</v>
      </c>
      <c r="C74">
        <f t="shared" si="19"/>
        <v>231.63300000000001</v>
      </c>
      <c r="E74">
        <f t="shared" si="20"/>
        <v>10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2.5</v>
      </c>
      <c r="C77">
        <f>SMALL(AF2:AF50, 1)</f>
        <v>2.5</v>
      </c>
      <c r="D77" t="str">
        <f>IF(G77&lt;=3, "YES", "NO")</f>
        <v>YES</v>
      </c>
      <c r="E77">
        <f>IF(C77=0,SMALL(AF2:AF49,2), C77)</f>
        <v>2.5</v>
      </c>
      <c r="F77">
        <f>IF(E77=0, SMALL(AF2:AF49, 3), E77)</f>
        <v>2.5</v>
      </c>
      <c r="G77">
        <f>IF(F77=0, SMALL(AF2:AF49, 4), F77)</f>
        <v>2.5</v>
      </c>
      <c r="H77" t="str">
        <f>INDEX(A2:A50, MATCH(G77, AF2:AF50, 0))</f>
        <v>Decoration Of War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266.54919999999998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266.54919999999998</v>
      </c>
      <c r="C79">
        <f>C78/B79</f>
        <v>3.7516526029716095E-5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Decoration Of War (IRE) is highly rated.</v>
      </c>
      <c r="H79" t="str">
        <f>INDEX(A2:A50, MATCH(B79, AE2:AE50, 0))</f>
        <v>Decoration Of War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18.572099999999999</v>
      </c>
      <c r="C80">
        <f>(B81-B80)+0.01</f>
        <v>4.0458000000000016</v>
      </c>
      <c r="D80" t="str">
        <f>D2</f>
        <v xml:space="preserve">1m1½f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22.607900000000001</v>
      </c>
      <c r="C81">
        <f>C80/B81</f>
        <v>0.17895514399833692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Universal Command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Wolverhampton</v>
      </c>
    </row>
    <row r="82" spans="1:19" hidden="1" outlineLevel="1">
      <c r="A82" t="s">
        <v>110</v>
      </c>
      <c r="B82">
        <f>INDEX(M2:M49, MATCH(H77, A2:A49, 0))</f>
        <v>96.1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96.1</v>
      </c>
      <c r="C83">
        <f>C82/B83</f>
        <v>1.040582726326743E-4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Decoration Of War (IRE)is the form horse.</v>
      </c>
      <c r="H83" t="str">
        <f>INDEX(A2:A50,MATCH(B83,INDEX(M2:M50,0)))</f>
        <v>Universal Command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2.8738999999999999</v>
      </c>
      <c r="C84">
        <f>(B85-B84)+0.01</f>
        <v>2.4206000000000003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5.2845000000000004</v>
      </c>
      <c r="C85">
        <f>C84/B85</f>
        <v>0.45805658056580567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Star Ascending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42.012099999999997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42.012099999999997</v>
      </c>
      <c r="C87">
        <f>C86/B87</f>
        <v>2.3802666374687294E-4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Decoration Of War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1.1856</v>
      </c>
      <c r="C88">
        <f>B89-B88</f>
        <v>2.1785000000000001</v>
      </c>
      <c r="H88" t="str">
        <f>INDEX(X2:X50, MATCH(B88, Y2:Y50, 0))</f>
        <v>Dwyer, Martin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3.3641000000000001</v>
      </c>
      <c r="C89">
        <f>C88/B89</f>
        <v>0.6475729021134925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Donohoe, Stephen is 64.76% ahead of Dwyer, Martin. </v>
      </c>
      <c r="H89" t="str">
        <f>INDEX(X2:X50, MATCH(B89, Y2:Y50, 0))</f>
        <v>Donohoe, Stephen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55.113799999999998</v>
      </c>
      <c r="C90">
        <f>(B91-B90)+0.01</f>
        <v>27.204200000000011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82.308000000000007</v>
      </c>
      <c r="C91">
        <f>(C90+0.01)/(B91+0.01)</f>
        <v>0.33059841104011284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Liberty Lass (USA) outperformed Decoration Of War (IRE) significantly.</v>
      </c>
      <c r="H91" t="str">
        <f>INDEX(A2:A50, MATCH(B91, N2:N50, 0))</f>
        <v>Liberty Lass (USA)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213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0.24879999999999999</v>
      </c>
    </row>
    <row r="96" spans="1:19" hidden="1" outlineLevel="1">
      <c r="A96" t="s">
        <v>70</v>
      </c>
      <c r="B96">
        <f>INDEX(Sheet1!H:H, MATCH($A$51, Sheet1!$A:$A,0))</f>
        <v>0.26290000000000002</v>
      </c>
      <c r="C96" t="str">
        <f>IF(AND($B$94&gt;15,B96&gt;0.25),B55)</f>
        <v>Keswick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Keswick</v>
      </c>
      <c r="G96" t="str">
        <f>INDEX(F96:F101,MATCH(1,E96:E101,0))</f>
        <v>Keswick</v>
      </c>
    </row>
    <row r="97" spans="1:6" hidden="1" outlineLevel="1">
      <c r="A97" t="s">
        <v>25</v>
      </c>
      <c r="B97">
        <f>INDEX(Sheet1!J:J, MATCH($A$51, Sheet1!$A:$A,0))</f>
        <v>0.18779999999999999</v>
      </c>
      <c r="C97" t="b">
        <f>IF(AND($B$94&gt;15,B97&gt;0.25),B56)</f>
        <v>0</v>
      </c>
      <c r="D97">
        <f t="shared" si="22"/>
        <v>4</v>
      </c>
      <c r="E97">
        <f t="shared" si="23"/>
        <v>3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0.17369999999999999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0.15490000000000001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0.1221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0.216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4" width="16.5703125" bestFit="1" customWidth="1"/>
    <col min="5" max="5" width="12" bestFit="1" customWidth="1"/>
    <col min="6" max="6" width="13.28515625" bestFit="1" customWidth="1"/>
    <col min="7" max="7" width="77.85546875" bestFit="1" customWidth="1"/>
    <col min="8" max="8" width="12.85546875" bestFit="1" customWidth="1"/>
    <col min="9" max="9" width="10.140625" bestFit="1" customWidth="1"/>
    <col min="10" max="10" width="16.28515625" bestFit="1" customWidth="1"/>
    <col min="11" max="11" width="28.5703125" bestFit="1" customWidth="1"/>
    <col min="12" max="19" width="20.28515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8.42578125" bestFit="1" customWidth="1"/>
    <col min="25" max="25" width="14.42578125" bestFit="1" customWidth="1"/>
    <col min="26" max="26" width="18" bestFit="1" customWidth="1"/>
    <col min="27" max="27" width="15" bestFit="1" customWidth="1"/>
    <col min="28" max="28" width="21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1062</v>
      </c>
      <c r="B2" s="1">
        <v>0.73958333333333337</v>
      </c>
      <c r="C2" t="s">
        <v>214</v>
      </c>
      <c r="D2" t="s">
        <v>229</v>
      </c>
      <c r="E2" t="s">
        <v>277</v>
      </c>
      <c r="F2">
        <v>3105</v>
      </c>
      <c r="G2" t="s">
        <v>979</v>
      </c>
      <c r="H2" t="s">
        <v>980</v>
      </c>
      <c r="I2" t="s">
        <v>5</v>
      </c>
      <c r="J2" t="s">
        <v>278</v>
      </c>
      <c r="K2" t="s">
        <v>1061</v>
      </c>
      <c r="L2">
        <v>4</v>
      </c>
      <c r="M2">
        <v>84.3</v>
      </c>
      <c r="N2">
        <v>31.616800000000001</v>
      </c>
      <c r="O2">
        <v>25.286000000000001</v>
      </c>
      <c r="P2">
        <v>9.3054000000000006</v>
      </c>
      <c r="Q2">
        <v>5.2180999999999997</v>
      </c>
      <c r="R2">
        <v>5.3061999999999996</v>
      </c>
      <c r="S2">
        <v>2.2989999999999999</v>
      </c>
      <c r="T2">
        <v>1.6678999999999999</v>
      </c>
      <c r="U2">
        <v>1.5968</v>
      </c>
      <c r="V2">
        <v>0.97389999999999999</v>
      </c>
      <c r="W2">
        <v>18.4893</v>
      </c>
      <c r="X2" t="s">
        <v>1063</v>
      </c>
      <c r="Y2">
        <v>0.44340000000000002</v>
      </c>
      <c r="Z2" t="s">
        <v>1064</v>
      </c>
      <c r="AA2">
        <v>1.9317</v>
      </c>
      <c r="AB2" t="s">
        <v>1065</v>
      </c>
      <c r="AC2">
        <v>1.3741000000000001</v>
      </c>
      <c r="AD2">
        <v>10.724500000000001</v>
      </c>
      <c r="AE2">
        <v>200.53309999999999</v>
      </c>
      <c r="AF2">
        <v>3</v>
      </c>
      <c r="AG2">
        <v>63</v>
      </c>
    </row>
    <row r="3" spans="1:33">
      <c r="A3" t="s">
        <v>1066</v>
      </c>
      <c r="B3" s="1">
        <v>0.73958333333333337</v>
      </c>
      <c r="C3" t="s">
        <v>214</v>
      </c>
      <c r="D3" t="s">
        <v>229</v>
      </c>
      <c r="E3" t="s">
        <v>277</v>
      </c>
      <c r="F3">
        <v>3105</v>
      </c>
      <c r="G3" t="s">
        <v>979</v>
      </c>
      <c r="H3" t="s">
        <v>980</v>
      </c>
      <c r="I3" t="s">
        <v>5</v>
      </c>
      <c r="J3" t="s">
        <v>278</v>
      </c>
      <c r="K3" t="s">
        <v>1061</v>
      </c>
      <c r="L3">
        <v>6</v>
      </c>
      <c r="M3">
        <v>74.36</v>
      </c>
      <c r="N3">
        <v>40.048000000000002</v>
      </c>
      <c r="O3">
        <v>23.829899999999999</v>
      </c>
      <c r="P3">
        <v>7.5438000000000001</v>
      </c>
      <c r="Q3">
        <v>3.8900999999999999</v>
      </c>
      <c r="R3">
        <v>3.109</v>
      </c>
      <c r="S3">
        <v>2.2025000000000001</v>
      </c>
      <c r="T3">
        <v>1.944</v>
      </c>
      <c r="U3">
        <v>1.5129999999999999</v>
      </c>
      <c r="V3">
        <v>1.0971</v>
      </c>
      <c r="W3">
        <v>19.579999999999998</v>
      </c>
      <c r="X3" t="s">
        <v>249</v>
      </c>
      <c r="Y3">
        <v>1.5115000000000001</v>
      </c>
      <c r="Z3" t="s">
        <v>325</v>
      </c>
      <c r="AA3">
        <v>0.26850000000000002</v>
      </c>
      <c r="AB3" t="s">
        <v>1067</v>
      </c>
      <c r="AC3">
        <v>1.1293</v>
      </c>
      <c r="AD3">
        <v>16.790800000000001</v>
      </c>
      <c r="AE3">
        <v>198.8175</v>
      </c>
      <c r="AF3">
        <v>4</v>
      </c>
      <c r="AG3">
        <v>51</v>
      </c>
    </row>
    <row r="4" spans="1:33">
      <c r="A4" t="s">
        <v>1068</v>
      </c>
      <c r="B4" s="1">
        <v>0.73958333333333337</v>
      </c>
      <c r="C4" t="s">
        <v>214</v>
      </c>
      <c r="D4" t="s">
        <v>229</v>
      </c>
      <c r="E4" t="s">
        <v>277</v>
      </c>
      <c r="F4">
        <v>3105</v>
      </c>
      <c r="G4" t="s">
        <v>979</v>
      </c>
      <c r="H4" t="s">
        <v>980</v>
      </c>
      <c r="I4" t="s">
        <v>5</v>
      </c>
      <c r="J4" t="s">
        <v>278</v>
      </c>
      <c r="K4" t="s">
        <v>1061</v>
      </c>
      <c r="L4">
        <v>3</v>
      </c>
      <c r="M4">
        <v>52.542999999999999</v>
      </c>
      <c r="N4">
        <v>60.605600000000003</v>
      </c>
      <c r="O4">
        <v>15.9658</v>
      </c>
      <c r="P4">
        <v>6.2572000000000001</v>
      </c>
      <c r="Q4">
        <v>4.242</v>
      </c>
      <c r="R4">
        <v>3.4899</v>
      </c>
      <c r="S4">
        <v>3.3761999999999999</v>
      </c>
      <c r="T4">
        <v>1.6049</v>
      </c>
      <c r="U4">
        <v>1.0848</v>
      </c>
      <c r="V4">
        <v>1.238</v>
      </c>
      <c r="W4">
        <v>17.444299999999998</v>
      </c>
      <c r="X4" t="s">
        <v>1069</v>
      </c>
      <c r="Y4">
        <v>1.8614999999999999</v>
      </c>
      <c r="Z4" t="s">
        <v>463</v>
      </c>
      <c r="AA4">
        <v>2.0663999999999998</v>
      </c>
      <c r="AB4" t="s">
        <v>1008</v>
      </c>
      <c r="AC4">
        <v>2.5026999999999999</v>
      </c>
      <c r="AD4">
        <v>17.665099999999999</v>
      </c>
      <c r="AE4">
        <v>191.94730000000001</v>
      </c>
      <c r="AF4">
        <v>8</v>
      </c>
      <c r="AG4">
        <v>62</v>
      </c>
    </row>
    <row r="5" spans="1:33">
      <c r="A5" t="s">
        <v>1070</v>
      </c>
      <c r="B5" s="1">
        <v>0.73958333333333337</v>
      </c>
      <c r="C5" t="s">
        <v>214</v>
      </c>
      <c r="D5" t="s">
        <v>229</v>
      </c>
      <c r="E5" t="s">
        <v>277</v>
      </c>
      <c r="F5">
        <v>3105</v>
      </c>
      <c r="G5" t="s">
        <v>979</v>
      </c>
      <c r="H5" t="s">
        <v>980</v>
      </c>
      <c r="I5" t="s">
        <v>5</v>
      </c>
      <c r="J5" t="s">
        <v>278</v>
      </c>
      <c r="K5" t="s">
        <v>1061</v>
      </c>
      <c r="L5">
        <v>7</v>
      </c>
      <c r="M5">
        <v>51.54</v>
      </c>
      <c r="N5">
        <v>53.968000000000004</v>
      </c>
      <c r="O5">
        <v>21.250800000000002</v>
      </c>
      <c r="P5">
        <v>6.5891999999999999</v>
      </c>
      <c r="Q5">
        <v>4.5732999999999997</v>
      </c>
      <c r="R5">
        <v>3.0703</v>
      </c>
      <c r="S5">
        <v>2.4738000000000002</v>
      </c>
      <c r="T5">
        <v>2.5825999999999998</v>
      </c>
      <c r="U5">
        <v>1.5071000000000001</v>
      </c>
      <c r="V5">
        <v>1.2331000000000001</v>
      </c>
      <c r="W5">
        <v>17.38</v>
      </c>
      <c r="X5" t="s">
        <v>1044</v>
      </c>
      <c r="Y5">
        <v>2.3416000000000001</v>
      </c>
      <c r="Z5" t="s">
        <v>1071</v>
      </c>
      <c r="AA5">
        <v>1.1187</v>
      </c>
      <c r="AB5" t="s">
        <v>276</v>
      </c>
      <c r="AC5">
        <v>0.83350000000000002</v>
      </c>
      <c r="AD5">
        <v>15.7027</v>
      </c>
      <c r="AE5">
        <v>186.16460000000001</v>
      </c>
      <c r="AF5">
        <v>8</v>
      </c>
      <c r="AG5">
        <v>60</v>
      </c>
    </row>
    <row r="6" spans="1:33">
      <c r="A6" t="s">
        <v>1072</v>
      </c>
      <c r="B6" s="1">
        <v>0.73958333333333337</v>
      </c>
      <c r="C6" t="s">
        <v>214</v>
      </c>
      <c r="D6" t="s">
        <v>229</v>
      </c>
      <c r="E6" t="s">
        <v>277</v>
      </c>
      <c r="F6">
        <v>3105</v>
      </c>
      <c r="G6" t="s">
        <v>979</v>
      </c>
      <c r="H6" t="s">
        <v>980</v>
      </c>
      <c r="I6" t="s">
        <v>5</v>
      </c>
      <c r="J6" t="s">
        <v>278</v>
      </c>
      <c r="K6" t="s">
        <v>1061</v>
      </c>
      <c r="L6">
        <v>3</v>
      </c>
      <c r="M6">
        <v>75.599999999999994</v>
      </c>
      <c r="N6">
        <v>28.7668</v>
      </c>
      <c r="O6">
        <v>14.8461</v>
      </c>
      <c r="P6">
        <v>5.2426000000000004</v>
      </c>
      <c r="Q6">
        <v>4.0265000000000004</v>
      </c>
      <c r="R6">
        <v>3.6166</v>
      </c>
      <c r="S6">
        <v>2.0857000000000001</v>
      </c>
      <c r="T6">
        <v>1.6443000000000001</v>
      </c>
      <c r="U6">
        <v>1.4155</v>
      </c>
      <c r="V6">
        <v>0.93130000000000002</v>
      </c>
      <c r="W6">
        <v>17.28</v>
      </c>
      <c r="X6" t="s">
        <v>1073</v>
      </c>
      <c r="Y6">
        <v>3.7193000000000001</v>
      </c>
      <c r="Z6" t="s">
        <v>1011</v>
      </c>
      <c r="AA6">
        <v>2.069</v>
      </c>
      <c r="AB6" t="s">
        <v>1019</v>
      </c>
      <c r="AC6">
        <v>2.2486999999999999</v>
      </c>
      <c r="AD6">
        <v>15.607699999999999</v>
      </c>
      <c r="AE6">
        <v>179.1002</v>
      </c>
      <c r="AF6">
        <v>5</v>
      </c>
      <c r="AG6">
        <v>61</v>
      </c>
    </row>
    <row r="7" spans="1:33">
      <c r="A7" t="s">
        <v>1074</v>
      </c>
      <c r="B7" s="1">
        <v>0.73958333333333337</v>
      </c>
      <c r="C7" t="s">
        <v>214</v>
      </c>
      <c r="D7" t="s">
        <v>229</v>
      </c>
      <c r="E7" t="s">
        <v>277</v>
      </c>
      <c r="F7">
        <v>3105</v>
      </c>
      <c r="G7" t="s">
        <v>979</v>
      </c>
      <c r="H7" t="s">
        <v>980</v>
      </c>
      <c r="I7" t="s">
        <v>5</v>
      </c>
      <c r="J7" t="s">
        <v>278</v>
      </c>
      <c r="K7" t="s">
        <v>1061</v>
      </c>
      <c r="L7">
        <v>5</v>
      </c>
      <c r="M7">
        <v>36.371499999999997</v>
      </c>
      <c r="N7">
        <v>48.915799999999997</v>
      </c>
      <c r="O7">
        <v>18.924199999999999</v>
      </c>
      <c r="P7">
        <v>6.1543999999999999</v>
      </c>
      <c r="Q7">
        <v>6.1159999999999997</v>
      </c>
      <c r="R7">
        <v>4.1349999999999998</v>
      </c>
      <c r="S7">
        <v>1.8355999999999999</v>
      </c>
      <c r="T7">
        <v>2.1339999999999999</v>
      </c>
      <c r="U7">
        <v>0.72789999999999999</v>
      </c>
      <c r="V7">
        <v>0.97850000000000004</v>
      </c>
      <c r="W7">
        <v>16.5229</v>
      </c>
      <c r="X7" t="s">
        <v>284</v>
      </c>
      <c r="Y7">
        <v>1.2446999999999999</v>
      </c>
      <c r="Z7" t="s">
        <v>285</v>
      </c>
      <c r="AA7">
        <v>1.0152000000000001</v>
      </c>
      <c r="AB7" t="s">
        <v>644</v>
      </c>
      <c r="AC7">
        <v>1.4162999999999999</v>
      </c>
      <c r="AD7">
        <v>21.1126</v>
      </c>
      <c r="AE7">
        <v>167.6045</v>
      </c>
      <c r="AF7">
        <v>10</v>
      </c>
      <c r="AG7">
        <v>64</v>
      </c>
    </row>
    <row r="8" spans="1:33">
      <c r="A8" t="s">
        <v>1075</v>
      </c>
      <c r="B8" s="1">
        <v>0.73958333333333337</v>
      </c>
      <c r="C8" t="s">
        <v>214</v>
      </c>
      <c r="D8" t="s">
        <v>229</v>
      </c>
      <c r="E8" t="s">
        <v>277</v>
      </c>
      <c r="F8">
        <v>3105</v>
      </c>
      <c r="G8" t="s">
        <v>979</v>
      </c>
      <c r="H8" t="s">
        <v>980</v>
      </c>
      <c r="I8" t="s">
        <v>5</v>
      </c>
      <c r="J8" t="s">
        <v>278</v>
      </c>
      <c r="K8" t="s">
        <v>1061</v>
      </c>
      <c r="L8">
        <v>5</v>
      </c>
      <c r="M8">
        <v>42.854999999999997</v>
      </c>
      <c r="N8">
        <v>45.364800000000002</v>
      </c>
      <c r="O8">
        <v>13.289099999999999</v>
      </c>
      <c r="P8">
        <v>6.9817</v>
      </c>
      <c r="Q8">
        <v>5.6703999999999999</v>
      </c>
      <c r="R8">
        <v>3.0143</v>
      </c>
      <c r="S8">
        <v>5.3022999999999998</v>
      </c>
      <c r="T8">
        <v>1.7867</v>
      </c>
      <c r="U8">
        <v>1.8265</v>
      </c>
      <c r="V8">
        <v>1.2115</v>
      </c>
      <c r="W8">
        <v>14.312099999999999</v>
      </c>
      <c r="X8" t="s">
        <v>1076</v>
      </c>
      <c r="Y8">
        <v>0.92090000000000005</v>
      </c>
      <c r="Z8" t="s">
        <v>1077</v>
      </c>
      <c r="AA8">
        <v>0.79930000000000001</v>
      </c>
      <c r="AB8" t="s">
        <v>740</v>
      </c>
      <c r="AC8">
        <v>1.4510000000000001</v>
      </c>
      <c r="AD8">
        <v>19.846</v>
      </c>
      <c r="AE8">
        <v>164.6317</v>
      </c>
      <c r="AF8">
        <v>12</v>
      </c>
      <c r="AG8">
        <v>51</v>
      </c>
    </row>
    <row r="9" spans="1:33">
      <c r="A9" t="s">
        <v>1078</v>
      </c>
      <c r="B9" s="1">
        <v>0.73958333333333337</v>
      </c>
      <c r="C9" t="s">
        <v>214</v>
      </c>
      <c r="D9" t="s">
        <v>229</v>
      </c>
      <c r="E9" t="s">
        <v>277</v>
      </c>
      <c r="F9">
        <v>3105</v>
      </c>
      <c r="G9" t="s">
        <v>979</v>
      </c>
      <c r="H9" t="s">
        <v>980</v>
      </c>
      <c r="I9" t="s">
        <v>5</v>
      </c>
      <c r="J9" t="s">
        <v>278</v>
      </c>
      <c r="K9" t="s">
        <v>1061</v>
      </c>
      <c r="L9">
        <v>5</v>
      </c>
      <c r="M9">
        <v>34.210999999999999</v>
      </c>
      <c r="N9">
        <v>42.520400000000002</v>
      </c>
      <c r="O9">
        <v>17.452000000000002</v>
      </c>
      <c r="P9">
        <v>4.8658999999999999</v>
      </c>
      <c r="Q9">
        <v>3.8845000000000001</v>
      </c>
      <c r="R9">
        <v>1.7972999999999999</v>
      </c>
      <c r="S9">
        <v>2.5085999999999999</v>
      </c>
      <c r="T9">
        <v>0.69159999999999999</v>
      </c>
      <c r="U9">
        <v>0.64470000000000005</v>
      </c>
      <c r="V9">
        <v>0.94679999999999997</v>
      </c>
      <c r="W9">
        <v>16.108599999999999</v>
      </c>
      <c r="X9" t="s">
        <v>1021</v>
      </c>
      <c r="Y9">
        <v>2.4874000000000001</v>
      </c>
      <c r="Z9" t="s">
        <v>1079</v>
      </c>
      <c r="AA9">
        <v>6.3799999999999996E-2</v>
      </c>
      <c r="AB9" t="s">
        <v>804</v>
      </c>
      <c r="AC9">
        <v>0.44169999999999998</v>
      </c>
      <c r="AD9">
        <v>12.4649</v>
      </c>
      <c r="AE9">
        <v>141.08920000000001</v>
      </c>
      <c r="AF9">
        <v>12</v>
      </c>
      <c r="AG9">
        <v>45</v>
      </c>
    </row>
    <row r="10" spans="1:33">
      <c r="A10" t="s">
        <v>1080</v>
      </c>
      <c r="B10" s="1">
        <v>0.73958333333333337</v>
      </c>
      <c r="C10" t="s">
        <v>214</v>
      </c>
      <c r="D10" t="s">
        <v>229</v>
      </c>
      <c r="E10" t="s">
        <v>277</v>
      </c>
      <c r="F10">
        <v>3105</v>
      </c>
      <c r="G10" t="s">
        <v>979</v>
      </c>
      <c r="H10" t="s">
        <v>980</v>
      </c>
      <c r="I10" t="s">
        <v>5</v>
      </c>
      <c r="J10" t="s">
        <v>278</v>
      </c>
      <c r="K10" t="s">
        <v>1061</v>
      </c>
      <c r="L10">
        <v>3</v>
      </c>
      <c r="M10">
        <v>35.3185</v>
      </c>
      <c r="N10">
        <v>33.911200000000001</v>
      </c>
      <c r="O10">
        <v>16.238</v>
      </c>
      <c r="P10">
        <v>5.9729999999999999</v>
      </c>
      <c r="Q10">
        <v>3.2385000000000002</v>
      </c>
      <c r="R10">
        <v>0</v>
      </c>
      <c r="S10">
        <v>0</v>
      </c>
      <c r="T10">
        <v>0</v>
      </c>
      <c r="U10">
        <v>0</v>
      </c>
      <c r="V10">
        <v>0</v>
      </c>
      <c r="W10">
        <v>14.14</v>
      </c>
      <c r="X10" t="s">
        <v>1081</v>
      </c>
      <c r="Y10">
        <v>0.33479999999999999</v>
      </c>
      <c r="Z10" t="s">
        <v>1082</v>
      </c>
      <c r="AA10">
        <v>0.36059999999999998</v>
      </c>
      <c r="AB10" t="s">
        <v>1083</v>
      </c>
      <c r="AC10">
        <v>1.8149</v>
      </c>
      <c r="AD10">
        <v>3.5</v>
      </c>
      <c r="AE10">
        <v>123.0596</v>
      </c>
      <c r="AF10">
        <v>10</v>
      </c>
      <c r="AG10">
        <v>63</v>
      </c>
    </row>
    <row r="11" spans="1:33">
      <c r="A11" t="s">
        <v>1084</v>
      </c>
      <c r="B11" s="1">
        <v>0.73958333333333337</v>
      </c>
      <c r="C11" t="s">
        <v>214</v>
      </c>
      <c r="D11" t="s">
        <v>229</v>
      </c>
      <c r="E11" t="s">
        <v>277</v>
      </c>
      <c r="F11">
        <v>3105</v>
      </c>
      <c r="G11" t="s">
        <v>979</v>
      </c>
      <c r="H11" t="s">
        <v>980</v>
      </c>
      <c r="I11" t="s">
        <v>5</v>
      </c>
      <c r="J11" t="s">
        <v>278</v>
      </c>
      <c r="K11" t="s">
        <v>1061</v>
      </c>
      <c r="L11">
        <v>5</v>
      </c>
      <c r="M11">
        <v>27.7636</v>
      </c>
      <c r="N11">
        <v>18.7209</v>
      </c>
      <c r="O11">
        <v>12.1586</v>
      </c>
      <c r="P11">
        <v>5.9825999999999997</v>
      </c>
      <c r="Q11">
        <v>2.2909999999999999</v>
      </c>
      <c r="R11">
        <v>2.7056</v>
      </c>
      <c r="S11">
        <v>2.1947999999999999</v>
      </c>
      <c r="T11">
        <v>1.0236000000000001</v>
      </c>
      <c r="U11">
        <v>0.63260000000000005</v>
      </c>
      <c r="V11">
        <v>0.75309999999999999</v>
      </c>
      <c r="W11">
        <v>15.392899999999999</v>
      </c>
      <c r="X11" t="s">
        <v>1085</v>
      </c>
      <c r="Y11">
        <v>0.111</v>
      </c>
      <c r="Z11" t="s">
        <v>1086</v>
      </c>
      <c r="AA11">
        <v>1.0955999999999999</v>
      </c>
      <c r="AB11" t="s">
        <v>1065</v>
      </c>
      <c r="AC11">
        <v>1.4728000000000001</v>
      </c>
      <c r="AD11">
        <v>13.1584</v>
      </c>
      <c r="AE11">
        <v>105.4571</v>
      </c>
      <c r="AF11">
        <v>33</v>
      </c>
      <c r="AG11">
        <v>45</v>
      </c>
    </row>
    <row r="51" spans="1:33" hidden="1" outlineLevel="1">
      <c r="A51" t="str">
        <f>C2</f>
        <v>Wolverhampton</v>
      </c>
      <c r="B51">
        <f>B2</f>
        <v>0.73958333333333337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Secret Potion</v>
      </c>
      <c r="L52" t="str">
        <f t="shared" si="0"/>
        <v>Spennys Lass</v>
      </c>
      <c r="M52" t="str">
        <f t="shared" si="0"/>
        <v>Secret Potion</v>
      </c>
      <c r="N52" t="str">
        <f t="shared" ref="N52:N91" si="1">INDEX($A$2:$A$20,(MATCH(LARGE(W$2:W$20,$J52),W$2:W$20,0)))</f>
        <v>Red Stripes (USA)</v>
      </c>
      <c r="O52" t="str">
        <f t="shared" ref="O52:O91" si="2">INDEX($A$2:$A$20,(MATCH(LARGE(AA$2:AA$20,$J52),AA$2:AA$20,0)))</f>
        <v>Little Miss Lilly</v>
      </c>
      <c r="P52" t="str">
        <f t="shared" ref="P52:P91" si="3">INDEX($A$2:$A$20,(MATCH(LARGE(Y$2:Y$20,$J52),Y$2:Y$20,0)))</f>
        <v>Little Miss Lilly</v>
      </c>
      <c r="Q52" t="str">
        <f t="shared" ref="Q52:Q91" si="4">INDEX($A$2:$A$20,(MATCH(LARGE(Y$2:Y$20,$J52),Y$2:Y$20,0)))</f>
        <v>Little Miss Lilly</v>
      </c>
      <c r="R52" t="str">
        <f t="shared" ref="R52:R91" si="5">INDEX($A$2:$A$20,(MATCH(LARGE(AD$2:AD$20,$J52),AD$2:AD$20,0)))</f>
        <v>Krystallite</v>
      </c>
      <c r="S52" t="str">
        <f t="shared" ref="S52:S80" si="6">A2</f>
        <v>Secret Potion</v>
      </c>
      <c r="V52">
        <f t="shared" ref="V52:V80" si="7">SUM(Y52:AF52)</f>
        <v>49</v>
      </c>
      <c r="W52">
        <f t="shared" ref="W52:W80" si="8">V52-AG2</f>
        <v>-14</v>
      </c>
      <c r="X52">
        <f t="shared" ref="X52:X60" si="9">IF(ISNA(W52),"",W52)</f>
        <v>-14</v>
      </c>
      <c r="Y52">
        <f t="shared" ref="Y52:AA80" si="10">(($H$63+1)-(RANK(M2,M$2:M$30)))</f>
        <v>10</v>
      </c>
      <c r="Z52">
        <f t="shared" si="10"/>
        <v>3</v>
      </c>
      <c r="AA52">
        <f t="shared" si="10"/>
        <v>10</v>
      </c>
      <c r="AB52">
        <f t="shared" ref="AB52:AB80" si="11">(($H$63+1)-(RANK(W2,W$2:W$30)))</f>
        <v>9</v>
      </c>
      <c r="AC52">
        <f t="shared" ref="AC52:AC80" si="12">(($H$63+1)-(RANK(Y2,Y$2:Y$30)))</f>
        <v>3</v>
      </c>
      <c r="AD52">
        <f t="shared" ref="AD52:AD80" si="13">(($H$63+1)-(RANK(AA2,AA$2:AA$30)))</f>
        <v>8</v>
      </c>
      <c r="AE52">
        <f t="shared" ref="AE52:AF80" si="14">(($H$63+1)-(RANK(AC2,AC$2:AC$30)))</f>
        <v>4</v>
      </c>
      <c r="AF52">
        <f t="shared" si="14"/>
        <v>2</v>
      </c>
      <c r="AG52" t="str">
        <f>INDEX(S52:S92, MATCH(LARGE(X52:X92, 1),X52:X92, 0))</f>
        <v>Spennys Lass</v>
      </c>
    </row>
    <row r="53" spans="1:33" hidden="1" outlineLevel="1">
      <c r="A53" t="s">
        <v>43</v>
      </c>
      <c r="B53" t="str">
        <f>A2</f>
        <v>Secret Potion</v>
      </c>
      <c r="C53">
        <f>AE2</f>
        <v>200.53309999999999</v>
      </c>
      <c r="D53">
        <f>AG2</f>
        <v>63</v>
      </c>
      <c r="E53">
        <f>C53-D53</f>
        <v>137.53309999999999</v>
      </c>
      <c r="F53">
        <f>SUMIF(B53:B61, B53, G53:G61)</f>
        <v>0.1117580430998185</v>
      </c>
      <c r="G53">
        <f>(1/C53)*(C53-C54)</f>
        <v>8.555196124729509E-3</v>
      </c>
      <c r="H53">
        <f>AF2</f>
        <v>3</v>
      </c>
      <c r="J53">
        <v>2</v>
      </c>
      <c r="K53" t="str">
        <f t="shared" si="0"/>
        <v>Little Miss Lilly</v>
      </c>
      <c r="L53" t="str">
        <f t="shared" si="0"/>
        <v>Babyfact</v>
      </c>
      <c r="M53" t="str">
        <f t="shared" si="0"/>
        <v>Red Stripes (USA)</v>
      </c>
      <c r="N53" t="str">
        <f t="shared" si="1"/>
        <v>Secret Potion</v>
      </c>
      <c r="O53" t="str">
        <f t="shared" si="2"/>
        <v>Spennys Lass</v>
      </c>
      <c r="P53" t="str">
        <f t="shared" si="3"/>
        <v>Whispering Soul (IRE)</v>
      </c>
      <c r="Q53" t="str">
        <f t="shared" si="4"/>
        <v>Whispering Soul (IRE)</v>
      </c>
      <c r="R53" t="str">
        <f t="shared" si="5"/>
        <v>Teepee Time</v>
      </c>
      <c r="S53" t="str">
        <f t="shared" si="6"/>
        <v>Red Stripes (USA)</v>
      </c>
      <c r="V53">
        <f t="shared" si="7"/>
        <v>50</v>
      </c>
      <c r="W53">
        <f t="shared" si="8"/>
        <v>-1</v>
      </c>
      <c r="X53">
        <f t="shared" si="9"/>
        <v>-1</v>
      </c>
      <c r="Y53">
        <f t="shared" si="10"/>
        <v>8</v>
      </c>
      <c r="Z53">
        <f t="shared" si="10"/>
        <v>5</v>
      </c>
      <c r="AA53">
        <f t="shared" si="10"/>
        <v>9</v>
      </c>
      <c r="AB53">
        <f t="shared" si="11"/>
        <v>10</v>
      </c>
      <c r="AC53">
        <f t="shared" si="12"/>
        <v>6</v>
      </c>
      <c r="AD53">
        <f t="shared" si="13"/>
        <v>2</v>
      </c>
      <c r="AE53">
        <f t="shared" si="14"/>
        <v>3</v>
      </c>
      <c r="AF53">
        <f t="shared" si="14"/>
        <v>7</v>
      </c>
    </row>
    <row r="54" spans="1:33" hidden="1" outlineLevel="1">
      <c r="A54" t="s">
        <v>44</v>
      </c>
      <c r="B54" t="str">
        <f>A3</f>
        <v>Red Stripes (USA)</v>
      </c>
      <c r="C54">
        <f>AE3</f>
        <v>198.8175</v>
      </c>
      <c r="D54">
        <f>AG3</f>
        <v>51</v>
      </c>
      <c r="E54">
        <f t="shared" ref="E54:E55" si="15">C54-D54</f>
        <v>147.8175</v>
      </c>
      <c r="F54">
        <f ca="1">SUMIF(B53:B64, B54, G53:G61)</f>
        <v>5.5704800817160276E-2</v>
      </c>
      <c r="H54">
        <f>AF3</f>
        <v>4</v>
      </c>
      <c r="J54">
        <v>3</v>
      </c>
      <c r="K54" t="str">
        <f t="shared" si="0"/>
        <v>Red Stripes (USA)</v>
      </c>
      <c r="L54" t="str">
        <f t="shared" si="0"/>
        <v>Krystallite</v>
      </c>
      <c r="M54" t="str">
        <f t="shared" si="0"/>
        <v>Babyfact</v>
      </c>
      <c r="N54" t="str">
        <f t="shared" si="1"/>
        <v>Spennys Lass</v>
      </c>
      <c r="O54" t="str">
        <f t="shared" si="2"/>
        <v>Secret Potion</v>
      </c>
      <c r="P54" t="str">
        <f t="shared" si="3"/>
        <v>Babyfact</v>
      </c>
      <c r="Q54" t="str">
        <f t="shared" si="4"/>
        <v>Babyfact</v>
      </c>
      <c r="R54" t="str">
        <f t="shared" si="5"/>
        <v>Spennys Lass</v>
      </c>
      <c r="S54" t="str">
        <f t="shared" si="6"/>
        <v>Spennys Lass</v>
      </c>
      <c r="V54">
        <f t="shared" si="7"/>
        <v>63</v>
      </c>
      <c r="W54">
        <f t="shared" si="8"/>
        <v>1</v>
      </c>
      <c r="X54">
        <f t="shared" si="9"/>
        <v>1</v>
      </c>
      <c r="Y54">
        <f t="shared" si="10"/>
        <v>7</v>
      </c>
      <c r="Z54">
        <f t="shared" si="10"/>
        <v>10</v>
      </c>
      <c r="AA54">
        <f t="shared" si="10"/>
        <v>4</v>
      </c>
      <c r="AB54">
        <f t="shared" si="11"/>
        <v>8</v>
      </c>
      <c r="AC54">
        <f t="shared" si="12"/>
        <v>7</v>
      </c>
      <c r="AD54">
        <f t="shared" si="13"/>
        <v>9</v>
      </c>
      <c r="AE54">
        <f t="shared" si="14"/>
        <v>10</v>
      </c>
      <c r="AF54">
        <f t="shared" si="14"/>
        <v>8</v>
      </c>
    </row>
    <row r="55" spans="1:33" hidden="1" outlineLevel="1">
      <c r="A55" t="s">
        <v>45</v>
      </c>
      <c r="B55" t="str">
        <f>A4</f>
        <v>Spennys Lass</v>
      </c>
      <c r="C55">
        <f>AE4</f>
        <v>191.94730000000001</v>
      </c>
      <c r="D55">
        <f>AG4</f>
        <v>62</v>
      </c>
      <c r="E55">
        <f t="shared" si="15"/>
        <v>129.94730000000001</v>
      </c>
      <c r="F55">
        <f ca="1">SUMIF(B53:B64, B55, G53:G61)</f>
        <v>0.10149039037839133</v>
      </c>
      <c r="H55">
        <f>AF4</f>
        <v>8</v>
      </c>
      <c r="J55">
        <v>4</v>
      </c>
      <c r="K55" t="str">
        <f t="shared" si="0"/>
        <v>Spennys Lass</v>
      </c>
      <c r="L55" t="str">
        <f t="shared" si="0"/>
        <v>Teepee Time</v>
      </c>
      <c r="M55" t="str">
        <f t="shared" si="0"/>
        <v>Krystallite</v>
      </c>
      <c r="N55" t="str">
        <f t="shared" si="1"/>
        <v>Babyfact</v>
      </c>
      <c r="O55" t="str">
        <f t="shared" si="2"/>
        <v>Babyfact</v>
      </c>
      <c r="P55" t="str">
        <f t="shared" si="3"/>
        <v>Spennys Lass</v>
      </c>
      <c r="Q55" t="str">
        <f t="shared" si="4"/>
        <v>Spennys Lass</v>
      </c>
      <c r="R55" t="str">
        <f t="shared" si="5"/>
        <v>Red Stripes (USA)</v>
      </c>
      <c r="S55" t="str">
        <f t="shared" si="6"/>
        <v>Babyfact</v>
      </c>
      <c r="V55">
        <f t="shared" si="7"/>
        <v>53</v>
      </c>
      <c r="W55">
        <f t="shared" si="8"/>
        <v>-7</v>
      </c>
      <c r="X55">
        <f t="shared" si="9"/>
        <v>-7</v>
      </c>
      <c r="Y55">
        <f t="shared" si="10"/>
        <v>6</v>
      </c>
      <c r="Z55">
        <f t="shared" si="10"/>
        <v>9</v>
      </c>
      <c r="AA55">
        <f t="shared" si="10"/>
        <v>8</v>
      </c>
      <c r="AB55">
        <f t="shared" si="11"/>
        <v>7</v>
      </c>
      <c r="AC55">
        <f t="shared" si="12"/>
        <v>8</v>
      </c>
      <c r="AD55">
        <f t="shared" si="13"/>
        <v>7</v>
      </c>
      <c r="AE55">
        <f t="shared" si="14"/>
        <v>2</v>
      </c>
      <c r="AF55">
        <f t="shared" si="14"/>
        <v>6</v>
      </c>
    </row>
    <row r="56" spans="1:33" hidden="1" outlineLevel="1">
      <c r="A56" t="s">
        <v>46</v>
      </c>
      <c r="B56" t="str">
        <f>INDEX(A$2:A$20,MATCH(C56,M$2:M$20,0))</f>
        <v>Secret Potion</v>
      </c>
      <c r="C56">
        <f>LARGE(M$2:M$20, D56)</f>
        <v>84.3</v>
      </c>
      <c r="D56">
        <v>1</v>
      </c>
      <c r="E56">
        <f>LARGE(M$2:M$20, F56)</f>
        <v>75.599999999999994</v>
      </c>
      <c r="F56">
        <v>2</v>
      </c>
      <c r="G56">
        <f t="shared" ref="G56:G61" si="16">IF(C56&gt;0, (1/C56)*(C56-E56), 0.1)</f>
        <v>0.103202846975089</v>
      </c>
      <c r="H56">
        <f t="shared" ref="H56:H61" si="17">INDEX(AF$2:AF$20,MATCH(B56,A$2:A$20,0))</f>
        <v>3</v>
      </c>
      <c r="J56">
        <v>5</v>
      </c>
      <c r="K56" t="str">
        <f t="shared" si="0"/>
        <v>Babyfact</v>
      </c>
      <c r="L56" t="str">
        <f t="shared" si="0"/>
        <v>Whispering Soul (IRE)</v>
      </c>
      <c r="M56" t="str">
        <f t="shared" si="0"/>
        <v>Whispering Soul (IRE)</v>
      </c>
      <c r="N56" t="str">
        <f t="shared" si="1"/>
        <v>Little Miss Lilly</v>
      </c>
      <c r="O56" t="str">
        <f t="shared" si="2"/>
        <v>Barnsdale</v>
      </c>
      <c r="P56" t="str">
        <f t="shared" si="3"/>
        <v>Red Stripes (USA)</v>
      </c>
      <c r="Q56" t="str">
        <f t="shared" si="4"/>
        <v>Red Stripes (USA)</v>
      </c>
      <c r="R56" t="str">
        <f t="shared" si="5"/>
        <v>Babyfact</v>
      </c>
      <c r="S56" t="str">
        <f t="shared" si="6"/>
        <v>Little Miss Lilly</v>
      </c>
      <c r="V56">
        <f t="shared" si="7"/>
        <v>54</v>
      </c>
      <c r="W56">
        <f t="shared" si="8"/>
        <v>-7</v>
      </c>
      <c r="X56">
        <f t="shared" si="9"/>
        <v>-7</v>
      </c>
      <c r="Y56">
        <f t="shared" si="10"/>
        <v>9</v>
      </c>
      <c r="Z56">
        <f t="shared" si="10"/>
        <v>2</v>
      </c>
      <c r="AA56">
        <f t="shared" si="10"/>
        <v>3</v>
      </c>
      <c r="AB56">
        <f t="shared" si="11"/>
        <v>6</v>
      </c>
      <c r="AC56">
        <f t="shared" si="12"/>
        <v>10</v>
      </c>
      <c r="AD56">
        <f t="shared" si="13"/>
        <v>10</v>
      </c>
      <c r="AE56">
        <f t="shared" si="14"/>
        <v>9</v>
      </c>
      <c r="AF56">
        <f t="shared" si="14"/>
        <v>5</v>
      </c>
    </row>
    <row r="57" spans="1:33" hidden="1" outlineLevel="1">
      <c r="A57" t="s">
        <v>25</v>
      </c>
      <c r="B57" t="str">
        <f>INDEX(A$2:A$20,MATCH(C57,W$2:W$20,0))</f>
        <v>Red Stripes (USA)</v>
      </c>
      <c r="C57">
        <f>LARGE(W$2:W$20, D57)</f>
        <v>19.579999999999998</v>
      </c>
      <c r="D57">
        <v>1</v>
      </c>
      <c r="E57">
        <f>LARGE(W$2:W$20, F57)</f>
        <v>18.4893</v>
      </c>
      <c r="F57">
        <v>2</v>
      </c>
      <c r="G57">
        <f t="shared" si="16"/>
        <v>5.5704800817160276E-2</v>
      </c>
      <c r="H57">
        <f t="shared" si="17"/>
        <v>4</v>
      </c>
      <c r="J57">
        <v>6</v>
      </c>
      <c r="K57" t="str">
        <f t="shared" si="0"/>
        <v>Teepee Time</v>
      </c>
      <c r="L57" t="str">
        <f t="shared" si="0"/>
        <v>Red Stripes (USA)</v>
      </c>
      <c r="M57" t="str">
        <f t="shared" si="0"/>
        <v>Kodina</v>
      </c>
      <c r="N57" t="str">
        <f t="shared" si="1"/>
        <v>Krystallite</v>
      </c>
      <c r="O57" t="str">
        <f t="shared" si="2"/>
        <v>Krystallite</v>
      </c>
      <c r="P57" t="str">
        <f t="shared" si="3"/>
        <v>Krystallite</v>
      </c>
      <c r="Q57" t="str">
        <f t="shared" si="4"/>
        <v>Krystallite</v>
      </c>
      <c r="R57" t="str">
        <f t="shared" si="5"/>
        <v>Little Miss Lilly</v>
      </c>
      <c r="S57" t="str">
        <f t="shared" si="6"/>
        <v>Krystallite</v>
      </c>
      <c r="V57">
        <f t="shared" si="7"/>
        <v>49</v>
      </c>
      <c r="W57">
        <f t="shared" si="8"/>
        <v>-15</v>
      </c>
      <c r="X57">
        <f t="shared" si="9"/>
        <v>-15</v>
      </c>
      <c r="Y57">
        <f t="shared" si="10"/>
        <v>4</v>
      </c>
      <c r="Z57">
        <f t="shared" si="10"/>
        <v>8</v>
      </c>
      <c r="AA57">
        <f t="shared" si="10"/>
        <v>7</v>
      </c>
      <c r="AB57">
        <f t="shared" si="11"/>
        <v>5</v>
      </c>
      <c r="AC57">
        <f t="shared" si="12"/>
        <v>5</v>
      </c>
      <c r="AD57">
        <f t="shared" si="13"/>
        <v>5</v>
      </c>
      <c r="AE57">
        <f t="shared" si="14"/>
        <v>5</v>
      </c>
      <c r="AF57">
        <f t="shared" si="14"/>
        <v>10</v>
      </c>
    </row>
    <row r="58" spans="1:33" hidden="1" outlineLevel="1">
      <c r="A58" t="s">
        <v>28</v>
      </c>
      <c r="B58" t="str">
        <f>INDEX(A$2:A$20,MATCH(C58,AA$2:AA$20,0))</f>
        <v>Little Miss Lilly</v>
      </c>
      <c r="C58">
        <f>LARGE(AA$2:AA$20, D58)</f>
        <v>2.069</v>
      </c>
      <c r="D58">
        <v>1</v>
      </c>
      <c r="E58">
        <f>LARGE(AA$2:AA$20, F58)</f>
        <v>2.0663999999999998</v>
      </c>
      <c r="F58">
        <v>2</v>
      </c>
      <c r="G58">
        <f t="shared" si="16"/>
        <v>1.2566457225713669E-3</v>
      </c>
      <c r="H58">
        <f t="shared" si="17"/>
        <v>5</v>
      </c>
      <c r="J58">
        <v>7</v>
      </c>
      <c r="K58" t="str">
        <f t="shared" si="0"/>
        <v>Krystallite</v>
      </c>
      <c r="L58" t="str">
        <f t="shared" si="0"/>
        <v>Kodina</v>
      </c>
      <c r="M58" t="str">
        <f t="shared" si="0"/>
        <v>Spennys Lass</v>
      </c>
      <c r="N58" t="str">
        <f t="shared" si="1"/>
        <v>Whispering Soul (IRE)</v>
      </c>
      <c r="O58" t="str">
        <f t="shared" si="2"/>
        <v>Teepee Time</v>
      </c>
      <c r="P58" t="str">
        <f t="shared" si="3"/>
        <v>Teepee Time</v>
      </c>
      <c r="Q58" t="str">
        <f t="shared" si="4"/>
        <v>Teepee Time</v>
      </c>
      <c r="R58" t="str">
        <f t="shared" si="5"/>
        <v>Barnsdale</v>
      </c>
      <c r="S58" t="str">
        <f t="shared" si="6"/>
        <v>Teepee Time</v>
      </c>
      <c r="V58">
        <f t="shared" si="7"/>
        <v>39</v>
      </c>
      <c r="W58">
        <f t="shared" si="8"/>
        <v>-12</v>
      </c>
      <c r="X58">
        <f t="shared" si="9"/>
        <v>-12</v>
      </c>
      <c r="Y58">
        <f t="shared" si="10"/>
        <v>5</v>
      </c>
      <c r="Z58">
        <f t="shared" si="10"/>
        <v>7</v>
      </c>
      <c r="AA58">
        <f t="shared" si="10"/>
        <v>2</v>
      </c>
      <c r="AB58">
        <f t="shared" si="11"/>
        <v>2</v>
      </c>
      <c r="AC58">
        <f t="shared" si="12"/>
        <v>4</v>
      </c>
      <c r="AD58">
        <f t="shared" si="13"/>
        <v>4</v>
      </c>
      <c r="AE58">
        <f t="shared" si="14"/>
        <v>6</v>
      </c>
      <c r="AF58">
        <f t="shared" si="14"/>
        <v>9</v>
      </c>
    </row>
    <row r="59" spans="1:33" hidden="1" outlineLevel="1">
      <c r="A59" t="s">
        <v>30</v>
      </c>
      <c r="B59" t="str">
        <f>INDEX(A$2:A$20,MATCH(C59,AC$2:AC$20,0))</f>
        <v>Spennys Lass</v>
      </c>
      <c r="C59">
        <f>LARGE(AC$2:AC$20, D59)</f>
        <v>2.5026999999999999</v>
      </c>
      <c r="D59">
        <v>1</v>
      </c>
      <c r="E59">
        <f>LARGE(AC$2:AC$20, F59)</f>
        <v>2.2486999999999999</v>
      </c>
      <c r="F59">
        <v>2</v>
      </c>
      <c r="G59">
        <f t="shared" si="16"/>
        <v>0.10149039037839133</v>
      </c>
      <c r="H59">
        <f t="shared" si="17"/>
        <v>8</v>
      </c>
      <c r="J59">
        <v>8</v>
      </c>
      <c r="K59" t="str">
        <f t="shared" si="0"/>
        <v>Kodina</v>
      </c>
      <c r="L59" t="str">
        <f t="shared" si="0"/>
        <v>Secret Potion</v>
      </c>
      <c r="M59" t="str">
        <f t="shared" si="0"/>
        <v>Little Miss Lilly</v>
      </c>
      <c r="N59" t="str">
        <f t="shared" si="1"/>
        <v>Barnsdale</v>
      </c>
      <c r="O59" t="str">
        <f t="shared" si="2"/>
        <v>Kodina</v>
      </c>
      <c r="P59" t="str">
        <f t="shared" si="3"/>
        <v>Secret Potion</v>
      </c>
      <c r="Q59" t="str">
        <f t="shared" si="4"/>
        <v>Secret Potion</v>
      </c>
      <c r="R59" t="str">
        <f t="shared" si="5"/>
        <v>Whispering Soul (IRE)</v>
      </c>
      <c r="S59" t="str">
        <f t="shared" si="6"/>
        <v>Whispering Soul (IRE)</v>
      </c>
      <c r="V59">
        <f t="shared" si="7"/>
        <v>32</v>
      </c>
      <c r="W59">
        <f t="shared" si="8"/>
        <v>-13</v>
      </c>
      <c r="X59">
        <f t="shared" si="9"/>
        <v>-13</v>
      </c>
      <c r="Y59">
        <f t="shared" si="10"/>
        <v>2</v>
      </c>
      <c r="Z59">
        <f t="shared" si="10"/>
        <v>6</v>
      </c>
      <c r="AA59">
        <f t="shared" si="10"/>
        <v>6</v>
      </c>
      <c r="AB59">
        <f t="shared" si="11"/>
        <v>4</v>
      </c>
      <c r="AC59">
        <f t="shared" si="12"/>
        <v>9</v>
      </c>
      <c r="AD59">
        <f t="shared" si="13"/>
        <v>1</v>
      </c>
      <c r="AE59">
        <f t="shared" si="14"/>
        <v>1</v>
      </c>
      <c r="AF59">
        <f t="shared" si="14"/>
        <v>3</v>
      </c>
    </row>
    <row r="60" spans="1:33" hidden="1" outlineLevel="1">
      <c r="A60" t="s">
        <v>26</v>
      </c>
      <c r="B60" t="str">
        <f>INDEX(A$2:A$20,MATCH(C60,Y$2:Y$20,0))</f>
        <v>Little Miss Lilly</v>
      </c>
      <c r="C60">
        <f>LARGE(Y$2:Y$20, D60)</f>
        <v>3.7193000000000001</v>
      </c>
      <c r="D60">
        <v>1</v>
      </c>
      <c r="E60">
        <f>LARGE(Y$2:Y$20, F60)</f>
        <v>2.4874000000000001</v>
      </c>
      <c r="F60">
        <v>2</v>
      </c>
      <c r="G60">
        <f t="shared" si="16"/>
        <v>0.33121823999139621</v>
      </c>
      <c r="H60">
        <f t="shared" si="17"/>
        <v>5</v>
      </c>
      <c r="J60">
        <v>9</v>
      </c>
      <c r="K60" t="str">
        <f t="shared" si="0"/>
        <v>Whispering Soul (IRE)</v>
      </c>
      <c r="L60" t="str">
        <f t="shared" si="0"/>
        <v>Little Miss Lilly</v>
      </c>
      <c r="M60" t="str">
        <f t="shared" si="0"/>
        <v>Teepee Time</v>
      </c>
      <c r="N60" t="str">
        <f t="shared" si="1"/>
        <v>Teepee Time</v>
      </c>
      <c r="O60" t="str">
        <f t="shared" si="2"/>
        <v>Red Stripes (USA)</v>
      </c>
      <c r="P60" t="str">
        <f t="shared" si="3"/>
        <v>Kodina</v>
      </c>
      <c r="Q60" t="str">
        <f t="shared" si="4"/>
        <v>Kodina</v>
      </c>
      <c r="R60" t="str">
        <f t="shared" si="5"/>
        <v>Secret Potion</v>
      </c>
      <c r="S60" t="str">
        <f t="shared" si="6"/>
        <v>Kodina</v>
      </c>
      <c r="V60">
        <f t="shared" si="7"/>
        <v>27</v>
      </c>
      <c r="W60">
        <f t="shared" si="8"/>
        <v>-36</v>
      </c>
      <c r="X60">
        <f t="shared" si="9"/>
        <v>-36</v>
      </c>
      <c r="Y60">
        <f t="shared" si="10"/>
        <v>3</v>
      </c>
      <c r="Z60">
        <f t="shared" si="10"/>
        <v>4</v>
      </c>
      <c r="AA60">
        <f t="shared" si="10"/>
        <v>5</v>
      </c>
      <c r="AB60">
        <f t="shared" si="11"/>
        <v>1</v>
      </c>
      <c r="AC60">
        <f t="shared" si="12"/>
        <v>2</v>
      </c>
      <c r="AD60">
        <f t="shared" si="13"/>
        <v>3</v>
      </c>
      <c r="AE60">
        <f t="shared" si="14"/>
        <v>8</v>
      </c>
      <c r="AF60">
        <f t="shared" si="14"/>
        <v>1</v>
      </c>
    </row>
    <row r="61" spans="1:33" hidden="1" outlineLevel="1">
      <c r="A61" t="s">
        <v>47</v>
      </c>
      <c r="B61" t="str">
        <f>INDEX(A$2:A$20,MATCH(C61,AD$2:AD$20,0))</f>
        <v>Krystallite</v>
      </c>
      <c r="C61">
        <f>LARGE(AD$2:AD$20, D61)</f>
        <v>21.1126</v>
      </c>
      <c r="D61">
        <v>1</v>
      </c>
      <c r="E61">
        <f>LARGE(AD$2:AD$20, F61)</f>
        <v>19.846</v>
      </c>
      <c r="F61">
        <v>2</v>
      </c>
      <c r="G61">
        <f t="shared" si="16"/>
        <v>5.9992611047431407E-2</v>
      </c>
      <c r="H61">
        <f t="shared" si="17"/>
        <v>10</v>
      </c>
      <c r="J61">
        <v>10</v>
      </c>
      <c r="K61" t="str">
        <f t="shared" si="0"/>
        <v>Barnsdale</v>
      </c>
      <c r="L61" t="str">
        <f t="shared" si="0"/>
        <v>Barnsdale</v>
      </c>
      <c r="M61" t="str">
        <f t="shared" si="0"/>
        <v>Barnsdale</v>
      </c>
      <c r="N61" t="str">
        <f t="shared" si="1"/>
        <v>Kodina</v>
      </c>
      <c r="O61" t="str">
        <f t="shared" si="2"/>
        <v>Whispering Soul (IRE)</v>
      </c>
      <c r="P61" t="str">
        <f t="shared" si="3"/>
        <v>Barnsdale</v>
      </c>
      <c r="Q61" t="str">
        <f t="shared" si="4"/>
        <v>Barnsdale</v>
      </c>
      <c r="R61" t="str">
        <f t="shared" si="5"/>
        <v>Kodina</v>
      </c>
      <c r="S61" t="str">
        <f t="shared" si="6"/>
        <v>Barnsdale</v>
      </c>
      <c r="V61">
        <f t="shared" si="7"/>
        <v>24</v>
      </c>
      <c r="W61">
        <f t="shared" si="8"/>
        <v>-21</v>
      </c>
      <c r="X61">
        <f>IF(ISNA(W61),"",W61)</f>
        <v>-21</v>
      </c>
      <c r="Y61">
        <f t="shared" si="10"/>
        <v>1</v>
      </c>
      <c r="Z61">
        <f t="shared" si="10"/>
        <v>1</v>
      </c>
      <c r="AA61">
        <f t="shared" si="10"/>
        <v>1</v>
      </c>
      <c r="AB61">
        <f t="shared" si="11"/>
        <v>3</v>
      </c>
      <c r="AC61">
        <f t="shared" si="12"/>
        <v>1</v>
      </c>
      <c r="AD61">
        <f t="shared" si="13"/>
        <v>6</v>
      </c>
      <c r="AE61">
        <f t="shared" si="14"/>
        <v>7</v>
      </c>
      <c r="AF61">
        <f t="shared" si="14"/>
        <v>4</v>
      </c>
    </row>
    <row r="62" spans="1:33" hidden="1" outlineLevel="1">
      <c r="A62" t="s">
        <v>116</v>
      </c>
      <c r="B62" t="str">
        <f>IF(OR(D2="5f ", D2="6f ", D2="7f ", D2="1m "), B57, IF(J2="2yo", B59, B53))</f>
        <v>Red Stripes (USA)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Krystallite</v>
      </c>
      <c r="C63" t="str">
        <f>IF(G68="Handicap", INDEX(B53:B55,(MATCH(LARGE(D53:D55,3),D53:D55,0))))</f>
        <v>Red Stripes (USA)</v>
      </c>
      <c r="D63" t="str">
        <f>IF(G68="Handicap", INDEX(B53:B55,(MATCH(LARGE(E53:E55,1),E53:E55,0))))</f>
        <v>Red Stripes (USA)</v>
      </c>
      <c r="G63" t="s">
        <v>68</v>
      </c>
      <c r="H63">
        <f>COUNTIF(A2:A30, "*")</f>
        <v>10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Red Stripes (USA)</v>
      </c>
      <c r="C64">
        <f>INDEX(AF$2:AF$20,MATCH(B64,A$2:A$20,0))</f>
        <v>4</v>
      </c>
      <c r="D64">
        <v>1</v>
      </c>
      <c r="E64">
        <f>SUMIF(B53:B61, B64, G53:G61)</f>
        <v>5.5704800817160276E-2</v>
      </c>
      <c r="F64">
        <v>0</v>
      </c>
      <c r="G64" t="str">
        <f>K2</f>
        <v>Betway Sprint Handicap (Div 1)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Spennys Lass</v>
      </c>
      <c r="C65">
        <f>INDEX(AF$2:AF$20,MATCH(B65,A$2:A$20,0))</f>
        <v>8</v>
      </c>
      <c r="D65">
        <v>1</v>
      </c>
      <c r="F65">
        <f>IF(G68="Non Handicap", F64+1, F64)</f>
        <v>0</v>
      </c>
      <c r="G65" t="str">
        <f>D2</f>
        <v xml:space="preserve">5f </v>
      </c>
      <c r="H65">
        <f>LARGE(G58:G60, 1)</f>
        <v>0.33121823999139621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3105</v>
      </c>
      <c r="H66">
        <f ca="1">LARGE(F53:F55, 1)</f>
        <v>0.1117580430998185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Secret Potion</v>
      </c>
      <c r="F67">
        <f>IF(H63&lt;11, F66+1, F66)</f>
        <v>1</v>
      </c>
      <c r="G67" t="str">
        <f>G2</f>
        <v>Standard</v>
      </c>
      <c r="H67" t="str">
        <f ca="1">INDEX(B53:B55,MATCH(H66,F53:F55,0))</f>
        <v>Secret Potion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Red Stripes (USA)</v>
      </c>
      <c r="B68" t="str">
        <f ca="1">IF(ISNA(A68), B56, A68)</f>
        <v>Red Stripes (USA)</v>
      </c>
      <c r="C68">
        <f ca="1">INDEX(AF$2:AF$20,MATCH(B68,A$2:A$20,0))</f>
        <v>4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Red Stripes (USA)</v>
      </c>
      <c r="C69">
        <f ca="1">INDEX(AF$2:AF$20,MATCH(B69,A$2:A$20,0))</f>
        <v>4</v>
      </c>
      <c r="D69">
        <v>1</v>
      </c>
      <c r="F69">
        <f ca="1">IF(E70&gt;1, F68+1, F68)</f>
        <v>1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Red Stripes (USA)</v>
      </c>
      <c r="C70">
        <f ca="1">INDEX(AF$2:AF$20,MATCH(B70,A$2:A$20,0))</f>
        <v>4</v>
      </c>
      <c r="D70">
        <v>1</v>
      </c>
      <c r="E70">
        <f ca="1">SUMIF(B53:B61, B70, G53:G61)</f>
        <v>5.5704800817160276E-2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Secret Potion</v>
      </c>
      <c r="C72">
        <f>C53</f>
        <v>200.53309999999999</v>
      </c>
      <c r="D72">
        <f>(1/C72)*(C72-C73)</f>
        <v>8.555196124729509E-3</v>
      </c>
      <c r="E72">
        <f>H53</f>
        <v>3</v>
      </c>
      <c r="F72">
        <f>(E72*10)-10</f>
        <v>20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Red Stripes (USA)</v>
      </c>
      <c r="C73">
        <f t="shared" si="19"/>
        <v>198.8175</v>
      </c>
      <c r="D73">
        <f>(1/C73)*(C73-C74)</f>
        <v>3.455530826008768E-2</v>
      </c>
      <c r="E73">
        <f t="shared" ref="E73:E74" si="20">H54</f>
        <v>4</v>
      </c>
      <c r="F73">
        <f>(E73*10)-10</f>
        <v>30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Spennys Lass</v>
      </c>
      <c r="C74">
        <f t="shared" si="19"/>
        <v>191.94730000000001</v>
      </c>
      <c r="E74">
        <f t="shared" si="20"/>
        <v>8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3</v>
      </c>
      <c r="C77">
        <f>SMALL(AF2:AF50, 1)</f>
        <v>3</v>
      </c>
      <c r="D77" t="str">
        <f>IF(G77&lt;=3, "YES", "NO")</f>
        <v>YES</v>
      </c>
      <c r="E77">
        <f>IF(C77=0,SMALL(AF2:AF49,2), C77)</f>
        <v>3</v>
      </c>
      <c r="F77">
        <f>IF(E77=0, SMALL(AF2:AF49, 3), E77)</f>
        <v>3</v>
      </c>
      <c r="G77">
        <f>IF(F77=0, SMALL(AF2:AF49, 4), F77)</f>
        <v>3</v>
      </c>
      <c r="H77" t="str">
        <f>INDEX(A2:A50, MATCH(G77, AF2:AF50, 0))</f>
        <v>Secret Potion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200.53309999999999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200.53309999999999</v>
      </c>
      <c r="C79">
        <f>C78/B79</f>
        <v>4.9867079300125516E-5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Secret Potion is highly rated.</v>
      </c>
      <c r="H79" t="str">
        <f>INDEX(A2:A50, MATCH(B79, AE2:AE50, 0))</f>
        <v>Secret Potion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18.4893</v>
      </c>
      <c r="C80">
        <f>(B81-B80)+0.01</f>
        <v>1.1006999999999982</v>
      </c>
      <c r="D80" t="str">
        <f>D2</f>
        <v xml:space="preserve">5f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19.579999999999998</v>
      </c>
      <c r="C81">
        <f>C80/B81</f>
        <v>5.6215526046986639E-2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Barnsdale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Wolverhampton</v>
      </c>
    </row>
    <row r="82" spans="1:19" hidden="1" outlineLevel="1">
      <c r="A82" t="s">
        <v>110</v>
      </c>
      <c r="B82">
        <f>INDEX(M2:M49, MATCH(H77, A2:A49, 0))</f>
        <v>84.3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84.3</v>
      </c>
      <c r="C83">
        <f>C82/B83</f>
        <v>1.1862396204033216E-4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Secret Potionis the form horse.</v>
      </c>
      <c r="H83" t="str">
        <f>INDEX(A2:A50,MATCH(B83,INDEX(M2:M50,0)))</f>
        <v>Barnsdale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1.3741000000000001</v>
      </c>
      <c r="C84">
        <f>(B85-B84)+0.01</f>
        <v>1.1385999999999998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2.5026999999999999</v>
      </c>
      <c r="C85">
        <f>C84/B85</f>
        <v>0.45494865545211166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Spennys Lass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10.724500000000001</v>
      </c>
      <c r="C86">
        <f>(B87-B86)+0.01</f>
        <v>10.398099999999999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21.1126</v>
      </c>
      <c r="C87">
        <f>C86/B87</f>
        <v>0.49250684425414204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Krystallite is 49.25% ahead of Secret Potion. </v>
      </c>
      <c r="H87" t="str">
        <f>INDEX(A2:A50, MATCH(B87, AD2:AD50, 0))</f>
        <v>Krystallite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0.44340000000000002</v>
      </c>
      <c r="C88">
        <f>B89-B88</f>
        <v>3.2759</v>
      </c>
      <c r="H88" t="str">
        <f>INDEX(X2:X50, MATCH(B88, Y2:Y50, 0))</f>
        <v>Downey, R P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3.7193000000000001</v>
      </c>
      <c r="C89">
        <f>C88/B89</f>
        <v>0.8807840184981045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Glass, Miss A is 88.08% ahead of Downey, R P. </v>
      </c>
      <c r="H89" t="str">
        <f>INDEX(X2:X50, MATCH(B89, Y2:Y50, 0))</f>
        <v>Glass, Miss A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31.616800000000001</v>
      </c>
      <c r="C90">
        <f>(B91-B90)+0.01</f>
        <v>28.998800000000003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60.605600000000003</v>
      </c>
      <c r="C91">
        <f>(C90+0.01)/(B91+0.01)</f>
        <v>0.4785698731019738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Spennys Lass outperformed Secret Potion significantly.</v>
      </c>
      <c r="H91" t="str">
        <f>INDEX(A2:A50, MATCH(B91, N2:N50, 0))</f>
        <v>Spennys Lass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213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0.24879999999999999</v>
      </c>
    </row>
    <row r="96" spans="1:19" hidden="1" outlineLevel="1">
      <c r="A96" t="s">
        <v>70</v>
      </c>
      <c r="B96">
        <f>INDEX(Sheet1!H:H, MATCH($A$51, Sheet1!$A:$A,0))</f>
        <v>0.26290000000000002</v>
      </c>
      <c r="C96" t="str">
        <f>IF(AND($B$94&gt;15,B96&gt;0.25),B55)</f>
        <v>Spennys Lass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Spennys Lass</v>
      </c>
      <c r="G96" t="str">
        <f>INDEX(F96:F101,MATCH(1,E96:E101,0))</f>
        <v>Spennys Lass</v>
      </c>
    </row>
    <row r="97" spans="1:6" hidden="1" outlineLevel="1">
      <c r="A97" t="s">
        <v>25</v>
      </c>
      <c r="B97">
        <f>INDEX(Sheet1!J:J, MATCH($A$51, Sheet1!$A:$A,0))</f>
        <v>0.18779999999999999</v>
      </c>
      <c r="C97" t="b">
        <f>IF(AND($B$94&gt;15,B97&gt;0.25),B56)</f>
        <v>0</v>
      </c>
      <c r="D97">
        <f t="shared" si="22"/>
        <v>4</v>
      </c>
      <c r="E97">
        <f t="shared" si="23"/>
        <v>3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0.17369999999999999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0.15490000000000001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0.1221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0.216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3" width="19.42578125" bestFit="1" customWidth="1"/>
    <col min="4" max="4" width="15" bestFit="1" customWidth="1"/>
    <col min="5" max="5" width="12" bestFit="1" customWidth="1"/>
    <col min="6" max="6" width="19.42578125" bestFit="1" customWidth="1"/>
    <col min="7" max="7" width="86.85546875" bestFit="1" customWidth="1"/>
    <col min="8" max="8" width="19.42578125" bestFit="1" customWidth="1"/>
    <col min="9" max="9" width="10.140625" bestFit="1" customWidth="1"/>
    <col min="10" max="10" width="16.28515625" bestFit="1" customWidth="1"/>
    <col min="11" max="11" width="28.5703125" bestFit="1" customWidth="1"/>
    <col min="12" max="19" width="19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8" bestFit="1" customWidth="1"/>
    <col min="25" max="25" width="14.42578125" bestFit="1" customWidth="1"/>
    <col min="26" max="26" width="17.7109375" bestFit="1" customWidth="1"/>
    <col min="27" max="27" width="15" bestFit="1" customWidth="1"/>
    <col min="28" max="28" width="19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1088</v>
      </c>
      <c r="B2" s="1">
        <v>0.76041666666666663</v>
      </c>
      <c r="C2" t="s">
        <v>214</v>
      </c>
      <c r="D2" t="s">
        <v>229</v>
      </c>
      <c r="E2" t="s">
        <v>277</v>
      </c>
      <c r="F2">
        <v>3105</v>
      </c>
      <c r="G2" t="s">
        <v>979</v>
      </c>
      <c r="H2" t="s">
        <v>980</v>
      </c>
      <c r="I2" t="s">
        <v>5</v>
      </c>
      <c r="J2" t="s">
        <v>278</v>
      </c>
      <c r="K2" t="s">
        <v>1087</v>
      </c>
      <c r="L2">
        <v>8</v>
      </c>
      <c r="M2">
        <v>72.239999999999995</v>
      </c>
      <c r="N2">
        <v>52.88</v>
      </c>
      <c r="O2">
        <v>22.205300000000001</v>
      </c>
      <c r="P2">
        <v>9.3603000000000005</v>
      </c>
      <c r="Q2">
        <v>8.3896999999999995</v>
      </c>
      <c r="R2">
        <v>6.1622000000000003</v>
      </c>
      <c r="S2">
        <v>3.5406</v>
      </c>
      <c r="T2">
        <v>2.7818000000000001</v>
      </c>
      <c r="U2">
        <v>2.1057999999999999</v>
      </c>
      <c r="V2">
        <v>1.8868</v>
      </c>
      <c r="W2">
        <v>19.336400000000001</v>
      </c>
      <c r="X2" t="s">
        <v>1089</v>
      </c>
      <c r="Y2">
        <v>1.3131999999999999</v>
      </c>
      <c r="Z2" t="s">
        <v>299</v>
      </c>
      <c r="AA2">
        <v>1.6816</v>
      </c>
      <c r="AB2" t="s">
        <v>740</v>
      </c>
      <c r="AC2">
        <v>1.3067</v>
      </c>
      <c r="AD2">
        <v>24.8491</v>
      </c>
      <c r="AE2">
        <v>230.0394</v>
      </c>
      <c r="AF2">
        <v>6</v>
      </c>
      <c r="AG2">
        <v>61</v>
      </c>
    </row>
    <row r="3" spans="1:33">
      <c r="A3" t="s">
        <v>1090</v>
      </c>
      <c r="B3" s="1">
        <v>0.76041666666666663</v>
      </c>
      <c r="C3" t="s">
        <v>214</v>
      </c>
      <c r="D3" t="s">
        <v>229</v>
      </c>
      <c r="E3" t="s">
        <v>277</v>
      </c>
      <c r="F3">
        <v>3105</v>
      </c>
      <c r="G3" t="s">
        <v>979</v>
      </c>
      <c r="H3" t="s">
        <v>980</v>
      </c>
      <c r="I3" t="s">
        <v>5</v>
      </c>
      <c r="J3" t="s">
        <v>278</v>
      </c>
      <c r="K3" t="s">
        <v>1087</v>
      </c>
      <c r="L3">
        <v>6</v>
      </c>
      <c r="M3">
        <v>66.290000000000006</v>
      </c>
      <c r="N3">
        <v>47.527999999999999</v>
      </c>
      <c r="O3">
        <v>25.702999999999999</v>
      </c>
      <c r="P3">
        <v>9.7144999999999992</v>
      </c>
      <c r="Q3">
        <v>3.3891</v>
      </c>
      <c r="R3">
        <v>2.8925999999999998</v>
      </c>
      <c r="S3">
        <v>1.734</v>
      </c>
      <c r="T3">
        <v>1.3402000000000001</v>
      </c>
      <c r="U3">
        <v>1.2727999999999999</v>
      </c>
      <c r="V3">
        <v>1.4131</v>
      </c>
      <c r="W3">
        <v>17.305700000000002</v>
      </c>
      <c r="X3" t="s">
        <v>1091</v>
      </c>
      <c r="Y3">
        <v>1.6356999999999999</v>
      </c>
      <c r="Z3" t="s">
        <v>923</v>
      </c>
      <c r="AA3">
        <v>2.2700000000000001E-2</v>
      </c>
      <c r="AB3" t="s">
        <v>1092</v>
      </c>
      <c r="AC3">
        <v>1.0713999999999999</v>
      </c>
      <c r="AD3">
        <v>19.787400000000002</v>
      </c>
      <c r="AE3">
        <v>201.1003</v>
      </c>
      <c r="AF3">
        <v>4</v>
      </c>
      <c r="AG3">
        <v>51</v>
      </c>
    </row>
    <row r="4" spans="1:33">
      <c r="A4" t="s">
        <v>1093</v>
      </c>
      <c r="B4" s="1">
        <v>0.76041666666666663</v>
      </c>
      <c r="C4" t="s">
        <v>214</v>
      </c>
      <c r="D4" t="s">
        <v>229</v>
      </c>
      <c r="E4" t="s">
        <v>277</v>
      </c>
      <c r="F4">
        <v>3105</v>
      </c>
      <c r="G4" t="s">
        <v>979</v>
      </c>
      <c r="H4" t="s">
        <v>980</v>
      </c>
      <c r="I4" t="s">
        <v>5</v>
      </c>
      <c r="J4" t="s">
        <v>278</v>
      </c>
      <c r="K4" t="s">
        <v>1087</v>
      </c>
      <c r="L4">
        <v>3</v>
      </c>
      <c r="M4">
        <v>76.5</v>
      </c>
      <c r="N4">
        <v>36.695900000000002</v>
      </c>
      <c r="O4">
        <v>21.523199999999999</v>
      </c>
      <c r="P4">
        <v>5.8551000000000002</v>
      </c>
      <c r="Q4">
        <v>3.9361000000000002</v>
      </c>
      <c r="R4">
        <v>4.2081</v>
      </c>
      <c r="S4">
        <v>2.8792</v>
      </c>
      <c r="T4">
        <v>1.1243000000000001</v>
      </c>
      <c r="U4">
        <v>1.5782</v>
      </c>
      <c r="V4">
        <v>1.0769</v>
      </c>
      <c r="W4">
        <v>17.2364</v>
      </c>
      <c r="X4" t="s">
        <v>1036</v>
      </c>
      <c r="Y4">
        <v>2.4799000000000002</v>
      </c>
      <c r="Z4" t="s">
        <v>1094</v>
      </c>
      <c r="AA4">
        <v>3.4933000000000001</v>
      </c>
      <c r="AB4" t="s">
        <v>282</v>
      </c>
      <c r="AC4">
        <v>1.6418999999999999</v>
      </c>
      <c r="AD4">
        <v>18.775200000000002</v>
      </c>
      <c r="AE4">
        <v>199.00360000000001</v>
      </c>
      <c r="AF4">
        <v>2.25</v>
      </c>
      <c r="AG4">
        <v>63</v>
      </c>
    </row>
    <row r="5" spans="1:33">
      <c r="A5" t="s">
        <v>1095</v>
      </c>
      <c r="B5" s="1">
        <v>0.76041666666666663</v>
      </c>
      <c r="C5" t="s">
        <v>214</v>
      </c>
      <c r="D5" t="s">
        <v>229</v>
      </c>
      <c r="E5" t="s">
        <v>277</v>
      </c>
      <c r="F5">
        <v>3105</v>
      </c>
      <c r="G5" t="s">
        <v>979</v>
      </c>
      <c r="H5" t="s">
        <v>980</v>
      </c>
      <c r="I5" t="s">
        <v>5</v>
      </c>
      <c r="J5" t="s">
        <v>278</v>
      </c>
      <c r="K5" t="s">
        <v>1087</v>
      </c>
      <c r="L5">
        <v>10</v>
      </c>
      <c r="M5">
        <v>67.31</v>
      </c>
      <c r="N5">
        <v>35.938299999999998</v>
      </c>
      <c r="O5">
        <v>19.9908</v>
      </c>
      <c r="P5">
        <v>10.611599999999999</v>
      </c>
      <c r="Q5">
        <v>6.4706999999999999</v>
      </c>
      <c r="R5">
        <v>2.3717000000000001</v>
      </c>
      <c r="S5">
        <v>2.1012</v>
      </c>
      <c r="T5">
        <v>1.1657</v>
      </c>
      <c r="U5">
        <v>1.1134999999999999</v>
      </c>
      <c r="V5">
        <v>0.93979999999999997</v>
      </c>
      <c r="W5">
        <v>18.304300000000001</v>
      </c>
      <c r="X5" t="s">
        <v>987</v>
      </c>
      <c r="Y5">
        <v>3.3144</v>
      </c>
      <c r="Z5" t="s">
        <v>359</v>
      </c>
      <c r="AA5">
        <v>0.87370000000000003</v>
      </c>
      <c r="AB5" t="s">
        <v>1096</v>
      </c>
      <c r="AC5">
        <v>1.8533999999999999</v>
      </c>
      <c r="AD5">
        <v>19.805199999999999</v>
      </c>
      <c r="AE5">
        <v>192.1643</v>
      </c>
      <c r="AF5">
        <v>8</v>
      </c>
      <c r="AG5">
        <v>62</v>
      </c>
    </row>
    <row r="6" spans="1:33">
      <c r="A6" t="s">
        <v>1097</v>
      </c>
      <c r="B6" s="1">
        <v>0.76041666666666663</v>
      </c>
      <c r="C6" t="s">
        <v>214</v>
      </c>
      <c r="D6" t="s">
        <v>229</v>
      </c>
      <c r="E6" t="s">
        <v>277</v>
      </c>
      <c r="F6">
        <v>3105</v>
      </c>
      <c r="G6" t="s">
        <v>979</v>
      </c>
      <c r="H6" t="s">
        <v>980</v>
      </c>
      <c r="I6" t="s">
        <v>5</v>
      </c>
      <c r="J6" t="s">
        <v>278</v>
      </c>
      <c r="K6" t="s">
        <v>1087</v>
      </c>
      <c r="L6">
        <v>4</v>
      </c>
      <c r="M6">
        <v>52.9</v>
      </c>
      <c r="N6">
        <v>47.043500000000002</v>
      </c>
      <c r="O6">
        <v>20.8919</v>
      </c>
      <c r="P6">
        <v>5.5998000000000001</v>
      </c>
      <c r="Q6">
        <v>4.0500999999999996</v>
      </c>
      <c r="R6">
        <v>3.1396999999999999</v>
      </c>
      <c r="S6">
        <v>3.2033</v>
      </c>
      <c r="T6">
        <v>1.2870999999999999</v>
      </c>
      <c r="U6">
        <v>1.3132999999999999</v>
      </c>
      <c r="V6">
        <v>0.95889999999999997</v>
      </c>
      <c r="W6">
        <v>17.789300000000001</v>
      </c>
      <c r="X6" t="s">
        <v>1098</v>
      </c>
      <c r="Y6">
        <v>0.85780000000000001</v>
      </c>
      <c r="Z6" t="s">
        <v>1099</v>
      </c>
      <c r="AA6">
        <v>1.6101000000000001</v>
      </c>
      <c r="AB6" t="s">
        <v>740</v>
      </c>
      <c r="AC6">
        <v>1.1923999999999999</v>
      </c>
      <c r="AD6">
        <v>10.4704</v>
      </c>
      <c r="AE6">
        <v>172.3075</v>
      </c>
      <c r="AF6">
        <v>5</v>
      </c>
      <c r="AG6">
        <v>62</v>
      </c>
    </row>
    <row r="7" spans="1:33">
      <c r="A7" t="s">
        <v>1100</v>
      </c>
      <c r="B7" s="1">
        <v>0.76041666666666663</v>
      </c>
      <c r="C7" t="s">
        <v>214</v>
      </c>
      <c r="D7" t="s">
        <v>229</v>
      </c>
      <c r="E7" t="s">
        <v>277</v>
      </c>
      <c r="F7">
        <v>3105</v>
      </c>
      <c r="G7" t="s">
        <v>979</v>
      </c>
      <c r="H7" t="s">
        <v>980</v>
      </c>
      <c r="I7" t="s">
        <v>5</v>
      </c>
      <c r="J7" t="s">
        <v>278</v>
      </c>
      <c r="K7" t="s">
        <v>1087</v>
      </c>
      <c r="L7">
        <v>6</v>
      </c>
      <c r="M7">
        <v>54.75</v>
      </c>
      <c r="N7">
        <v>31.2773</v>
      </c>
      <c r="O7">
        <v>10.540100000000001</v>
      </c>
      <c r="P7">
        <v>5.4398999999999997</v>
      </c>
      <c r="Q7">
        <v>3.8618000000000001</v>
      </c>
      <c r="R7">
        <v>3.0133000000000001</v>
      </c>
      <c r="S7">
        <v>2.0644</v>
      </c>
      <c r="T7">
        <v>1.2206999999999999</v>
      </c>
      <c r="U7">
        <v>1.4174</v>
      </c>
      <c r="V7">
        <v>1.6160000000000001</v>
      </c>
      <c r="W7">
        <v>17.892099999999999</v>
      </c>
      <c r="X7" t="s">
        <v>1101</v>
      </c>
      <c r="Y7">
        <v>1.6557999999999999</v>
      </c>
      <c r="Z7" t="s">
        <v>1102</v>
      </c>
      <c r="AA7">
        <v>1.9715</v>
      </c>
      <c r="AB7" t="s">
        <v>307</v>
      </c>
      <c r="AC7">
        <v>1.3498000000000001</v>
      </c>
      <c r="AD7">
        <v>20.3369</v>
      </c>
      <c r="AE7">
        <v>158.40710000000001</v>
      </c>
      <c r="AF7">
        <v>8</v>
      </c>
      <c r="AG7">
        <v>56</v>
      </c>
    </row>
    <row r="8" spans="1:33">
      <c r="A8" t="s">
        <v>1103</v>
      </c>
      <c r="B8" s="1">
        <v>0.76041666666666663</v>
      </c>
      <c r="C8" t="s">
        <v>214</v>
      </c>
      <c r="D8" t="s">
        <v>229</v>
      </c>
      <c r="E8" t="s">
        <v>277</v>
      </c>
      <c r="F8">
        <v>3105</v>
      </c>
      <c r="G8" t="s">
        <v>979</v>
      </c>
      <c r="H8" t="s">
        <v>980</v>
      </c>
      <c r="I8" t="s">
        <v>5</v>
      </c>
      <c r="J8" t="s">
        <v>278</v>
      </c>
      <c r="K8" t="s">
        <v>1087</v>
      </c>
      <c r="L8">
        <v>5</v>
      </c>
      <c r="M8">
        <v>57.576799999999999</v>
      </c>
      <c r="N8">
        <v>24.5367</v>
      </c>
      <c r="O8">
        <v>17.435099999999998</v>
      </c>
      <c r="P8">
        <v>5.9621000000000004</v>
      </c>
      <c r="Q8">
        <v>3.9007000000000001</v>
      </c>
      <c r="R8">
        <v>3.9704000000000002</v>
      </c>
      <c r="S8">
        <v>1.7014</v>
      </c>
      <c r="T8">
        <v>0.9859</v>
      </c>
      <c r="U8">
        <v>0.98809999999999998</v>
      </c>
      <c r="V8">
        <v>0.86560000000000004</v>
      </c>
      <c r="W8">
        <v>20.613600000000002</v>
      </c>
      <c r="X8" t="s">
        <v>1104</v>
      </c>
      <c r="Y8">
        <v>0.15740000000000001</v>
      </c>
      <c r="Z8" t="s">
        <v>1105</v>
      </c>
      <c r="AA8">
        <v>0</v>
      </c>
      <c r="AB8" t="s">
        <v>644</v>
      </c>
      <c r="AC8">
        <v>1.4162999999999999</v>
      </c>
      <c r="AD8">
        <v>13.7621</v>
      </c>
      <c r="AE8">
        <v>153.87209999999999</v>
      </c>
      <c r="AF8">
        <v>16</v>
      </c>
      <c r="AG8">
        <v>45</v>
      </c>
    </row>
    <row r="9" spans="1:33">
      <c r="A9" t="s">
        <v>1106</v>
      </c>
      <c r="B9" s="1">
        <v>0.76041666666666663</v>
      </c>
      <c r="C9" t="s">
        <v>214</v>
      </c>
      <c r="D9" t="s">
        <v>229</v>
      </c>
      <c r="E9" t="s">
        <v>277</v>
      </c>
      <c r="F9">
        <v>3105</v>
      </c>
      <c r="G9" t="s">
        <v>979</v>
      </c>
      <c r="H9" t="s">
        <v>980</v>
      </c>
      <c r="I9" t="s">
        <v>5</v>
      </c>
      <c r="J9" t="s">
        <v>278</v>
      </c>
      <c r="K9" t="s">
        <v>1087</v>
      </c>
      <c r="L9">
        <v>4</v>
      </c>
      <c r="M9">
        <v>40.523400000000002</v>
      </c>
      <c r="N9">
        <v>35.219799999999999</v>
      </c>
      <c r="O9">
        <v>16.893999999999998</v>
      </c>
      <c r="P9">
        <v>5.9871999999999996</v>
      </c>
      <c r="Q9">
        <v>6.2954999999999997</v>
      </c>
      <c r="R9">
        <v>3.4914999999999998</v>
      </c>
      <c r="S9">
        <v>1.609</v>
      </c>
      <c r="T9">
        <v>1.6402000000000001</v>
      </c>
      <c r="U9">
        <v>1.5063</v>
      </c>
      <c r="V9">
        <v>0</v>
      </c>
      <c r="W9">
        <v>17.0336</v>
      </c>
      <c r="X9" t="s">
        <v>997</v>
      </c>
      <c r="Y9">
        <v>2.2513000000000001</v>
      </c>
      <c r="Z9" t="s">
        <v>1107</v>
      </c>
      <c r="AA9">
        <v>1.5686</v>
      </c>
      <c r="AB9" t="s">
        <v>658</v>
      </c>
      <c r="AC9">
        <v>1.6064000000000001</v>
      </c>
      <c r="AD9">
        <v>7.9730999999999996</v>
      </c>
      <c r="AE9">
        <v>144.77369999999999</v>
      </c>
      <c r="AF9">
        <v>20</v>
      </c>
      <c r="AG9">
        <v>64</v>
      </c>
    </row>
    <row r="10" spans="1:33">
      <c r="A10" t="s">
        <v>1108</v>
      </c>
      <c r="B10" s="1">
        <v>0.76041666666666663</v>
      </c>
      <c r="C10" t="s">
        <v>214</v>
      </c>
      <c r="D10" t="s">
        <v>229</v>
      </c>
      <c r="E10" t="s">
        <v>277</v>
      </c>
      <c r="F10">
        <v>3105</v>
      </c>
      <c r="G10" t="s">
        <v>979</v>
      </c>
      <c r="H10" t="s">
        <v>980</v>
      </c>
      <c r="I10" t="s">
        <v>5</v>
      </c>
      <c r="J10" t="s">
        <v>278</v>
      </c>
      <c r="K10" t="s">
        <v>1087</v>
      </c>
      <c r="L10">
        <v>5</v>
      </c>
      <c r="M10">
        <v>29.905899999999999</v>
      </c>
      <c r="N10">
        <v>23.306899999999999</v>
      </c>
      <c r="O10">
        <v>13.853400000000001</v>
      </c>
      <c r="P10">
        <v>3.4081999999999999</v>
      </c>
      <c r="Q10">
        <v>3.1318000000000001</v>
      </c>
      <c r="R10">
        <v>2.7951000000000001</v>
      </c>
      <c r="S10">
        <v>1.7889999999999999</v>
      </c>
      <c r="T10">
        <v>1.1492</v>
      </c>
      <c r="U10">
        <v>1.0133000000000001</v>
      </c>
      <c r="V10">
        <v>1.8843000000000001</v>
      </c>
      <c r="W10">
        <v>16.0336</v>
      </c>
      <c r="X10" t="s">
        <v>1044</v>
      </c>
      <c r="Y10">
        <v>0.74160000000000004</v>
      </c>
      <c r="Z10" t="s">
        <v>1109</v>
      </c>
      <c r="AA10">
        <v>1.6148</v>
      </c>
      <c r="AB10" t="s">
        <v>1110</v>
      </c>
      <c r="AC10">
        <v>0.94850000000000001</v>
      </c>
      <c r="AD10">
        <v>8.9138999999999999</v>
      </c>
      <c r="AE10">
        <v>110.48950000000001</v>
      </c>
      <c r="AF10">
        <v>25</v>
      </c>
      <c r="AG10">
        <v>45</v>
      </c>
    </row>
    <row r="11" spans="1:33">
      <c r="A11" t="s">
        <v>1111</v>
      </c>
      <c r="B11" s="1">
        <v>0.76041666666666663</v>
      </c>
      <c r="C11" t="s">
        <v>214</v>
      </c>
      <c r="D11" t="s">
        <v>229</v>
      </c>
      <c r="E11" t="s">
        <v>277</v>
      </c>
      <c r="F11">
        <v>3105</v>
      </c>
      <c r="G11" t="s">
        <v>979</v>
      </c>
      <c r="H11" t="s">
        <v>980</v>
      </c>
      <c r="I11" t="s">
        <v>5</v>
      </c>
      <c r="J11" t="s">
        <v>278</v>
      </c>
      <c r="K11" t="s">
        <v>1087</v>
      </c>
      <c r="L11">
        <v>5</v>
      </c>
      <c r="M11">
        <v>31.425699999999999</v>
      </c>
      <c r="N11">
        <v>22.1877</v>
      </c>
      <c r="O11">
        <v>11.2317</v>
      </c>
      <c r="P11">
        <v>4.2583000000000002</v>
      </c>
      <c r="Q11">
        <v>3.1493000000000002</v>
      </c>
      <c r="R11">
        <v>1.732</v>
      </c>
      <c r="S11">
        <v>1.9649000000000001</v>
      </c>
      <c r="T11">
        <v>1.4974000000000001</v>
      </c>
      <c r="U11">
        <v>0.92330000000000001</v>
      </c>
      <c r="V11">
        <v>0.52580000000000005</v>
      </c>
      <c r="W11">
        <v>11.4436</v>
      </c>
      <c r="X11" t="s">
        <v>1021</v>
      </c>
      <c r="Y11">
        <v>1.1541999999999999</v>
      </c>
      <c r="Z11" t="s">
        <v>1112</v>
      </c>
      <c r="AA11">
        <v>0.57940000000000003</v>
      </c>
      <c r="AB11" t="s">
        <v>333</v>
      </c>
      <c r="AC11">
        <v>1.452</v>
      </c>
      <c r="AD11">
        <v>13.3795</v>
      </c>
      <c r="AE11">
        <v>106.9049</v>
      </c>
      <c r="AF11">
        <v>33</v>
      </c>
      <c r="AG11">
        <v>45</v>
      </c>
    </row>
    <row r="51" spans="1:33" hidden="1" outlineLevel="1">
      <c r="A51" t="str">
        <f>C2</f>
        <v>Wolverhampton</v>
      </c>
      <c r="B51">
        <f>B2</f>
        <v>0.76041666666666663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Midnight Guest (IRE)</v>
      </c>
      <c r="L52" t="str">
        <f t="shared" si="0"/>
        <v>Lexington Place</v>
      </c>
      <c r="M52" t="str">
        <f t="shared" si="0"/>
        <v>John Joiner</v>
      </c>
      <c r="N52" t="str">
        <f t="shared" ref="N52:N91" si="1">INDEX($A$2:$A$20,(MATCH(LARGE(W$2:W$20,$J52),W$2:W$20,0)))</f>
        <v>Aragon Knight</v>
      </c>
      <c r="O52" t="str">
        <f t="shared" ref="O52:O91" si="2">INDEX($A$2:$A$20,(MATCH(LARGE(AA$2:AA$20,$J52),AA$2:AA$20,0)))</f>
        <v>Midnight Guest (IRE)</v>
      </c>
      <c r="P52" t="str">
        <f t="shared" ref="P52:P91" si="3">INDEX($A$2:$A$20,(MATCH(LARGE(Y$2:Y$20,$J52),Y$2:Y$20,0)))</f>
        <v>Swendab (IRE)</v>
      </c>
      <c r="Q52" t="str">
        <f t="shared" ref="Q52:Q91" si="4">INDEX($A$2:$A$20,(MATCH(LARGE(Y$2:Y$20,$J52),Y$2:Y$20,0)))</f>
        <v>Swendab (IRE)</v>
      </c>
      <c r="R52" t="str">
        <f t="shared" ref="R52:R91" si="5">INDEX($A$2:$A$20,(MATCH(LARGE(AD$2:AD$20,$J52),AD$2:AD$20,0)))</f>
        <v>Lexington Place</v>
      </c>
      <c r="S52" t="str">
        <f t="shared" ref="S52:S80" si="6">A2</f>
        <v>Lexington Place</v>
      </c>
      <c r="V52">
        <f t="shared" ref="V52:V80" si="7">SUM(Y52:AF52)</f>
        <v>64</v>
      </c>
      <c r="W52">
        <f t="shared" ref="W52:W80" si="8">V52-AG2</f>
        <v>3</v>
      </c>
      <c r="X52">
        <f t="shared" ref="X52:X60" si="9">IF(ISNA(W52),"",W52)</f>
        <v>3</v>
      </c>
      <c r="Y52">
        <f t="shared" ref="Y52:AA80" si="10">(($H$63+1)-(RANK(M2,M$2:M$30)))</f>
        <v>9</v>
      </c>
      <c r="Z52">
        <f t="shared" si="10"/>
        <v>10</v>
      </c>
      <c r="AA52">
        <f t="shared" si="10"/>
        <v>9</v>
      </c>
      <c r="AB52">
        <f t="shared" ref="AB52:AB80" si="11">(($H$63+1)-(RANK(W2,W$2:W$30)))</f>
        <v>9</v>
      </c>
      <c r="AC52">
        <f t="shared" ref="AC52:AC80" si="12">(($H$63+1)-(RANK(Y2,Y$2:Y$30)))</f>
        <v>5</v>
      </c>
      <c r="AD52">
        <f t="shared" ref="AD52:AD80" si="13">(($H$63+1)-(RANK(AA2,AA$2:AA$30)))</f>
        <v>8</v>
      </c>
      <c r="AE52">
        <f t="shared" ref="AE52:AF80" si="14">(($H$63+1)-(RANK(AC2,AC$2:AC$30)))</f>
        <v>4</v>
      </c>
      <c r="AF52">
        <f t="shared" si="14"/>
        <v>10</v>
      </c>
      <c r="AG52" t="str">
        <f>INDEX(S52:S92, MATCH(LARGE(X52:X92, 1),X52:X92, 0))</f>
        <v>Lexington Place</v>
      </c>
    </row>
    <row r="53" spans="1:33" hidden="1" outlineLevel="1">
      <c r="A53" t="s">
        <v>43</v>
      </c>
      <c r="B53" t="str">
        <f>A2</f>
        <v>Lexington Place</v>
      </c>
      <c r="C53">
        <f>AE2</f>
        <v>230.0394</v>
      </c>
      <c r="D53">
        <f>AG2</f>
        <v>61</v>
      </c>
      <c r="E53">
        <f>C53-D53</f>
        <v>169.0394</v>
      </c>
      <c r="F53">
        <f>SUMIF(B53:B61, B53, G53:G61)</f>
        <v>0.30738466499236572</v>
      </c>
      <c r="G53">
        <f>(1/C53)*(C53-C54)</f>
        <v>0.12580062371924111</v>
      </c>
      <c r="H53">
        <f>AF2</f>
        <v>6</v>
      </c>
      <c r="J53">
        <v>2</v>
      </c>
      <c r="K53" t="str">
        <f t="shared" si="0"/>
        <v>Lexington Place</v>
      </c>
      <c r="L53" t="str">
        <f t="shared" si="0"/>
        <v>John Joiner</v>
      </c>
      <c r="M53" t="str">
        <f t="shared" si="0"/>
        <v>Lexington Place</v>
      </c>
      <c r="N53" t="str">
        <f t="shared" si="1"/>
        <v>Lexington Place</v>
      </c>
      <c r="O53" t="str">
        <f t="shared" si="2"/>
        <v>Zipedeedodah (IRE)</v>
      </c>
      <c r="P53" t="str">
        <f t="shared" si="3"/>
        <v>Midnight Guest (IRE)</v>
      </c>
      <c r="Q53" t="str">
        <f t="shared" si="4"/>
        <v>Midnight Guest (IRE)</v>
      </c>
      <c r="R53" t="str">
        <f t="shared" si="5"/>
        <v>Zipedeedodah (IRE)</v>
      </c>
      <c r="S53" t="str">
        <f t="shared" si="6"/>
        <v>John Joiner</v>
      </c>
      <c r="V53">
        <f t="shared" si="7"/>
        <v>48</v>
      </c>
      <c r="W53">
        <f t="shared" si="8"/>
        <v>-3</v>
      </c>
      <c r="X53">
        <f t="shared" si="9"/>
        <v>-3</v>
      </c>
      <c r="Y53">
        <f t="shared" si="10"/>
        <v>7</v>
      </c>
      <c r="Z53">
        <f t="shared" si="10"/>
        <v>9</v>
      </c>
      <c r="AA53">
        <f t="shared" si="10"/>
        <v>10</v>
      </c>
      <c r="AB53">
        <f t="shared" si="11"/>
        <v>5</v>
      </c>
      <c r="AC53">
        <f t="shared" si="12"/>
        <v>6</v>
      </c>
      <c r="AD53">
        <f t="shared" si="13"/>
        <v>2</v>
      </c>
      <c r="AE53">
        <f t="shared" si="14"/>
        <v>2</v>
      </c>
      <c r="AF53">
        <f t="shared" si="14"/>
        <v>7</v>
      </c>
    </row>
    <row r="54" spans="1:33" hidden="1" outlineLevel="1">
      <c r="A54" t="s">
        <v>44</v>
      </c>
      <c r="B54" t="str">
        <f>A3</f>
        <v>John Joiner</v>
      </c>
      <c r="C54">
        <f>AE3</f>
        <v>201.1003</v>
      </c>
      <c r="D54">
        <f>AG3</f>
        <v>51</v>
      </c>
      <c r="E54">
        <f t="shared" ref="E54:E55" si="15">C54-D54</f>
        <v>150.1003</v>
      </c>
      <c r="F54">
        <f ca="1">SUMIF(B53:B64, B54, G53:G61)</f>
        <v>0</v>
      </c>
      <c r="H54">
        <f>AF3</f>
        <v>4</v>
      </c>
      <c r="J54">
        <v>3</v>
      </c>
      <c r="K54" t="str">
        <f t="shared" si="0"/>
        <v>Swendab (IRE)</v>
      </c>
      <c r="L54" t="str">
        <f t="shared" si="0"/>
        <v>Compton Poppy</v>
      </c>
      <c r="M54" t="str">
        <f t="shared" si="0"/>
        <v>Midnight Guest (IRE)</v>
      </c>
      <c r="N54" t="str">
        <f t="shared" si="1"/>
        <v>Swendab (IRE)</v>
      </c>
      <c r="O54" t="str">
        <f t="shared" si="2"/>
        <v>Lexington Place</v>
      </c>
      <c r="P54" t="str">
        <f t="shared" si="3"/>
        <v>Hollander</v>
      </c>
      <c r="Q54" t="str">
        <f t="shared" si="4"/>
        <v>Hollander</v>
      </c>
      <c r="R54" t="str">
        <f t="shared" si="5"/>
        <v>Swendab (IRE)</v>
      </c>
      <c r="S54" t="str">
        <f t="shared" si="6"/>
        <v>Midnight Guest (IRE)</v>
      </c>
      <c r="V54">
        <f t="shared" si="7"/>
        <v>63</v>
      </c>
      <c r="W54">
        <f t="shared" si="8"/>
        <v>0</v>
      </c>
      <c r="X54">
        <f t="shared" si="9"/>
        <v>0</v>
      </c>
      <c r="Y54">
        <f t="shared" si="10"/>
        <v>10</v>
      </c>
      <c r="Z54">
        <f t="shared" si="10"/>
        <v>7</v>
      </c>
      <c r="AA54">
        <f t="shared" si="10"/>
        <v>8</v>
      </c>
      <c r="AB54">
        <f t="shared" si="11"/>
        <v>4</v>
      </c>
      <c r="AC54">
        <f t="shared" si="12"/>
        <v>9</v>
      </c>
      <c r="AD54">
        <f t="shared" si="13"/>
        <v>10</v>
      </c>
      <c r="AE54">
        <f t="shared" si="14"/>
        <v>9</v>
      </c>
      <c r="AF54">
        <f t="shared" si="14"/>
        <v>6</v>
      </c>
    </row>
    <row r="55" spans="1:33" hidden="1" outlineLevel="1">
      <c r="A55" t="s">
        <v>45</v>
      </c>
      <c r="B55" t="str">
        <f>A4</f>
        <v>Midnight Guest (IRE)</v>
      </c>
      <c r="C55">
        <f>AE4</f>
        <v>199.00360000000001</v>
      </c>
      <c r="D55">
        <f>AG4</f>
        <v>63</v>
      </c>
      <c r="E55">
        <f t="shared" si="15"/>
        <v>136.00360000000001</v>
      </c>
      <c r="F55">
        <f ca="1">SUMIF(B53:B64, B55, G53:G61)</f>
        <v>0.49132020231445861</v>
      </c>
      <c r="H55">
        <f>AF4</f>
        <v>2.25</v>
      </c>
      <c r="J55">
        <v>4</v>
      </c>
      <c r="K55" t="str">
        <f t="shared" si="0"/>
        <v>John Joiner</v>
      </c>
      <c r="L55" t="str">
        <f t="shared" si="0"/>
        <v>Midnight Guest (IRE)</v>
      </c>
      <c r="M55" t="str">
        <f t="shared" si="0"/>
        <v>Compton Poppy</v>
      </c>
      <c r="N55" t="str">
        <f t="shared" si="1"/>
        <v>Zipedeedodah (IRE)</v>
      </c>
      <c r="O55" t="str">
        <f t="shared" si="2"/>
        <v>Mysterious Glance</v>
      </c>
      <c r="P55" t="str">
        <f t="shared" si="3"/>
        <v>Zipedeedodah (IRE)</v>
      </c>
      <c r="Q55" t="str">
        <f t="shared" si="4"/>
        <v>Zipedeedodah (IRE)</v>
      </c>
      <c r="R55" t="str">
        <f t="shared" si="5"/>
        <v>John Joiner</v>
      </c>
      <c r="S55" t="str">
        <f t="shared" si="6"/>
        <v>Swendab (IRE)</v>
      </c>
      <c r="V55">
        <f t="shared" si="7"/>
        <v>60</v>
      </c>
      <c r="W55">
        <f t="shared" si="8"/>
        <v>-2</v>
      </c>
      <c r="X55">
        <f t="shared" si="9"/>
        <v>-2</v>
      </c>
      <c r="Y55">
        <f t="shared" si="10"/>
        <v>8</v>
      </c>
      <c r="Z55">
        <f t="shared" si="10"/>
        <v>6</v>
      </c>
      <c r="AA55">
        <f t="shared" si="10"/>
        <v>6</v>
      </c>
      <c r="AB55">
        <f t="shared" si="11"/>
        <v>8</v>
      </c>
      <c r="AC55">
        <f t="shared" si="12"/>
        <v>10</v>
      </c>
      <c r="AD55">
        <f t="shared" si="13"/>
        <v>4</v>
      </c>
      <c r="AE55">
        <f t="shared" si="14"/>
        <v>10</v>
      </c>
      <c r="AF55">
        <f t="shared" si="14"/>
        <v>8</v>
      </c>
    </row>
    <row r="56" spans="1:33" hidden="1" outlineLevel="1">
      <c r="A56" t="s">
        <v>46</v>
      </c>
      <c r="B56" t="str">
        <f>INDEX(A$2:A$20,MATCH(C56,M$2:M$20,0))</f>
        <v>Midnight Guest (IRE)</v>
      </c>
      <c r="C56">
        <f>LARGE(M$2:M$20, D56)</f>
        <v>76.5</v>
      </c>
      <c r="D56">
        <v>1</v>
      </c>
      <c r="E56">
        <f>LARGE(M$2:M$20, F56)</f>
        <v>72.239999999999995</v>
      </c>
      <c r="F56">
        <v>2</v>
      </c>
      <c r="G56">
        <f t="shared" ref="G56:G61" si="16">IF(C56&gt;0, (1/C56)*(C56-E56), 0.1)</f>
        <v>5.5686274509803992E-2</v>
      </c>
      <c r="H56">
        <f t="shared" ref="H56:H61" si="17">INDEX(AF$2:AF$20,MATCH(B56,A$2:A$20,0))</f>
        <v>2.25</v>
      </c>
      <c r="J56">
        <v>5</v>
      </c>
      <c r="K56" t="str">
        <f t="shared" si="0"/>
        <v>Aragon Knight</v>
      </c>
      <c r="L56" t="str">
        <f t="shared" si="0"/>
        <v>Swendab (IRE)</v>
      </c>
      <c r="M56" t="str">
        <f t="shared" si="0"/>
        <v>Swendab (IRE)</v>
      </c>
      <c r="N56" t="str">
        <f t="shared" si="1"/>
        <v>Compton Poppy</v>
      </c>
      <c r="O56" t="str">
        <f t="shared" si="2"/>
        <v>Compton Poppy</v>
      </c>
      <c r="P56" t="str">
        <f t="shared" si="3"/>
        <v>John Joiner</v>
      </c>
      <c r="Q56" t="str">
        <f t="shared" si="4"/>
        <v>John Joiner</v>
      </c>
      <c r="R56" t="str">
        <f t="shared" si="5"/>
        <v>Midnight Guest (IRE)</v>
      </c>
      <c r="S56" t="str">
        <f t="shared" si="6"/>
        <v>Compton Poppy</v>
      </c>
      <c r="V56">
        <f t="shared" si="7"/>
        <v>40</v>
      </c>
      <c r="W56">
        <f t="shared" si="8"/>
        <v>-22</v>
      </c>
      <c r="X56">
        <f t="shared" si="9"/>
        <v>-22</v>
      </c>
      <c r="Y56">
        <f t="shared" si="10"/>
        <v>4</v>
      </c>
      <c r="Z56">
        <f t="shared" si="10"/>
        <v>8</v>
      </c>
      <c r="AA56">
        <f t="shared" si="10"/>
        <v>7</v>
      </c>
      <c r="AB56">
        <f t="shared" si="11"/>
        <v>6</v>
      </c>
      <c r="AC56">
        <f t="shared" si="12"/>
        <v>3</v>
      </c>
      <c r="AD56">
        <f t="shared" si="13"/>
        <v>6</v>
      </c>
      <c r="AE56">
        <f t="shared" si="14"/>
        <v>3</v>
      </c>
      <c r="AF56">
        <f t="shared" si="14"/>
        <v>3</v>
      </c>
    </row>
    <row r="57" spans="1:33" hidden="1" outlineLevel="1">
      <c r="A57" t="s">
        <v>25</v>
      </c>
      <c r="B57" t="str">
        <f>INDEX(A$2:A$20,MATCH(C57,W$2:W$20,0))</f>
        <v>Aragon Knight</v>
      </c>
      <c r="C57">
        <f>LARGE(W$2:W$20, D57)</f>
        <v>20.613600000000002</v>
      </c>
      <c r="D57">
        <v>1</v>
      </c>
      <c r="E57">
        <f>LARGE(W$2:W$20, F57)</f>
        <v>19.336400000000001</v>
      </c>
      <c r="F57">
        <v>2</v>
      </c>
      <c r="G57">
        <f t="shared" si="16"/>
        <v>6.1959094966429956E-2</v>
      </c>
      <c r="H57">
        <f t="shared" si="17"/>
        <v>16</v>
      </c>
      <c r="J57">
        <v>6</v>
      </c>
      <c r="K57" t="str">
        <f t="shared" si="0"/>
        <v>Zipedeedodah (IRE)</v>
      </c>
      <c r="L57" t="str">
        <f t="shared" si="0"/>
        <v>Hollander</v>
      </c>
      <c r="M57" t="str">
        <f t="shared" si="0"/>
        <v>Aragon Knight</v>
      </c>
      <c r="N57" t="str">
        <f t="shared" si="1"/>
        <v>John Joiner</v>
      </c>
      <c r="O57" t="str">
        <f t="shared" si="2"/>
        <v>Hollander</v>
      </c>
      <c r="P57" t="str">
        <f t="shared" si="3"/>
        <v>Lexington Place</v>
      </c>
      <c r="Q57" t="str">
        <f t="shared" si="4"/>
        <v>Lexington Place</v>
      </c>
      <c r="R57" t="str">
        <f t="shared" si="5"/>
        <v>Aragon Knight</v>
      </c>
      <c r="S57" t="str">
        <f t="shared" si="6"/>
        <v>Zipedeedodah (IRE)</v>
      </c>
      <c r="V57">
        <f t="shared" si="7"/>
        <v>47</v>
      </c>
      <c r="W57">
        <f t="shared" si="8"/>
        <v>-9</v>
      </c>
      <c r="X57">
        <f t="shared" si="9"/>
        <v>-9</v>
      </c>
      <c r="Y57">
        <f t="shared" si="10"/>
        <v>5</v>
      </c>
      <c r="Z57">
        <f t="shared" si="10"/>
        <v>4</v>
      </c>
      <c r="AA57">
        <f t="shared" si="10"/>
        <v>1</v>
      </c>
      <c r="AB57">
        <f t="shared" si="11"/>
        <v>7</v>
      </c>
      <c r="AC57">
        <f t="shared" si="12"/>
        <v>7</v>
      </c>
      <c r="AD57">
        <f t="shared" si="13"/>
        <v>9</v>
      </c>
      <c r="AE57">
        <f t="shared" si="14"/>
        <v>5</v>
      </c>
      <c r="AF57">
        <f t="shared" si="14"/>
        <v>9</v>
      </c>
    </row>
    <row r="58" spans="1:33" hidden="1" outlineLevel="1">
      <c r="A58" t="s">
        <v>28</v>
      </c>
      <c r="B58" t="str">
        <f>INDEX(A$2:A$20,MATCH(C58,AA$2:AA$20,0))</f>
        <v>Midnight Guest (IRE)</v>
      </c>
      <c r="C58">
        <f>LARGE(AA$2:AA$20, D58)</f>
        <v>3.4933000000000001</v>
      </c>
      <c r="D58">
        <v>1</v>
      </c>
      <c r="E58">
        <f>LARGE(AA$2:AA$20, F58)</f>
        <v>1.9715</v>
      </c>
      <c r="F58">
        <v>2</v>
      </c>
      <c r="G58">
        <f t="shared" si="16"/>
        <v>0.4356339278046546</v>
      </c>
      <c r="H58">
        <f t="shared" si="17"/>
        <v>2.25</v>
      </c>
      <c r="J58">
        <v>7</v>
      </c>
      <c r="K58" t="str">
        <f t="shared" si="0"/>
        <v>Compton Poppy</v>
      </c>
      <c r="L58" t="str">
        <f t="shared" si="0"/>
        <v>Zipedeedodah (IRE)</v>
      </c>
      <c r="M58" t="str">
        <f t="shared" si="0"/>
        <v>Hollander</v>
      </c>
      <c r="N58" t="str">
        <f t="shared" si="1"/>
        <v>Midnight Guest (IRE)</v>
      </c>
      <c r="O58" t="str">
        <f t="shared" si="2"/>
        <v>Swendab (IRE)</v>
      </c>
      <c r="P58" t="str">
        <f t="shared" si="3"/>
        <v>Camino</v>
      </c>
      <c r="Q58" t="str">
        <f t="shared" si="4"/>
        <v>Camino</v>
      </c>
      <c r="R58" t="str">
        <f t="shared" si="5"/>
        <v>Camino</v>
      </c>
      <c r="S58" t="str">
        <f t="shared" si="6"/>
        <v>Aragon Knight</v>
      </c>
      <c r="V58">
        <f t="shared" si="7"/>
        <v>37</v>
      </c>
      <c r="W58">
        <f t="shared" si="8"/>
        <v>-8</v>
      </c>
      <c r="X58">
        <f t="shared" si="9"/>
        <v>-8</v>
      </c>
      <c r="Y58">
        <f t="shared" si="10"/>
        <v>6</v>
      </c>
      <c r="Z58">
        <f t="shared" si="10"/>
        <v>3</v>
      </c>
      <c r="AA58">
        <f t="shared" si="10"/>
        <v>5</v>
      </c>
      <c r="AB58">
        <f t="shared" si="11"/>
        <v>10</v>
      </c>
      <c r="AC58">
        <f t="shared" si="12"/>
        <v>1</v>
      </c>
      <c r="AD58">
        <f t="shared" si="13"/>
        <v>1</v>
      </c>
      <c r="AE58">
        <f t="shared" si="14"/>
        <v>6</v>
      </c>
      <c r="AF58">
        <f t="shared" si="14"/>
        <v>5</v>
      </c>
    </row>
    <row r="59" spans="1:33" hidden="1" outlineLevel="1">
      <c r="A59" t="s">
        <v>30</v>
      </c>
      <c r="B59" t="str">
        <f>INDEX(A$2:A$20,MATCH(C59,AC$2:AC$20,0))</f>
        <v>Swendab (IRE)</v>
      </c>
      <c r="C59">
        <f>LARGE(AC$2:AC$20, D59)</f>
        <v>1.8533999999999999</v>
      </c>
      <c r="D59">
        <v>1</v>
      </c>
      <c r="E59">
        <f>LARGE(AC$2:AC$20, F59)</f>
        <v>1.6418999999999999</v>
      </c>
      <c r="F59">
        <v>2</v>
      </c>
      <c r="G59">
        <f t="shared" si="16"/>
        <v>0.11411460019423764</v>
      </c>
      <c r="H59">
        <f t="shared" si="17"/>
        <v>8</v>
      </c>
      <c r="J59">
        <v>8</v>
      </c>
      <c r="K59" t="str">
        <f t="shared" si="0"/>
        <v>Hollander</v>
      </c>
      <c r="L59" t="str">
        <f t="shared" si="0"/>
        <v>Aragon Knight</v>
      </c>
      <c r="M59" t="str">
        <f t="shared" si="0"/>
        <v>Mysterious Glance</v>
      </c>
      <c r="N59" t="str">
        <f t="shared" si="1"/>
        <v>Hollander</v>
      </c>
      <c r="O59" t="str">
        <f t="shared" si="2"/>
        <v>Camino</v>
      </c>
      <c r="P59" t="str">
        <f t="shared" si="3"/>
        <v>Compton Poppy</v>
      </c>
      <c r="Q59" t="str">
        <f t="shared" si="4"/>
        <v>Compton Poppy</v>
      </c>
      <c r="R59" t="str">
        <f t="shared" si="5"/>
        <v>Compton Poppy</v>
      </c>
      <c r="S59" t="str">
        <f t="shared" si="6"/>
        <v>Hollander</v>
      </c>
      <c r="V59">
        <f t="shared" si="7"/>
        <v>37</v>
      </c>
      <c r="W59">
        <f t="shared" si="8"/>
        <v>-27</v>
      </c>
      <c r="X59">
        <f t="shared" si="9"/>
        <v>-27</v>
      </c>
      <c r="Y59">
        <f t="shared" si="10"/>
        <v>3</v>
      </c>
      <c r="Z59">
        <f t="shared" si="10"/>
        <v>5</v>
      </c>
      <c r="AA59">
        <f t="shared" si="10"/>
        <v>4</v>
      </c>
      <c r="AB59">
        <f t="shared" si="11"/>
        <v>3</v>
      </c>
      <c r="AC59">
        <f t="shared" si="12"/>
        <v>8</v>
      </c>
      <c r="AD59">
        <f t="shared" si="13"/>
        <v>5</v>
      </c>
      <c r="AE59">
        <f t="shared" si="14"/>
        <v>8</v>
      </c>
      <c r="AF59">
        <f t="shared" si="14"/>
        <v>1</v>
      </c>
    </row>
    <row r="60" spans="1:33" hidden="1" outlineLevel="1">
      <c r="A60" t="s">
        <v>26</v>
      </c>
      <c r="B60" t="str">
        <f>INDEX(A$2:A$20,MATCH(C60,Y$2:Y$20,0))</f>
        <v>Swendab (IRE)</v>
      </c>
      <c r="C60">
        <f>LARGE(Y$2:Y$20, D60)</f>
        <v>3.3144</v>
      </c>
      <c r="D60">
        <v>1</v>
      </c>
      <c r="E60">
        <f>LARGE(Y$2:Y$20, F60)</f>
        <v>2.4799000000000002</v>
      </c>
      <c r="F60">
        <v>2</v>
      </c>
      <c r="G60">
        <f t="shared" si="16"/>
        <v>0.25178011103065406</v>
      </c>
      <c r="H60">
        <f t="shared" si="17"/>
        <v>8</v>
      </c>
      <c r="J60">
        <v>9</v>
      </c>
      <c r="K60" t="str">
        <f t="shared" si="0"/>
        <v>Camino</v>
      </c>
      <c r="L60" t="str">
        <f t="shared" si="0"/>
        <v>Mysterious Glance</v>
      </c>
      <c r="M60" t="str">
        <f t="shared" si="0"/>
        <v>Camino</v>
      </c>
      <c r="N60" t="str">
        <f t="shared" si="1"/>
        <v>Mysterious Glance</v>
      </c>
      <c r="O60" t="str">
        <f t="shared" si="2"/>
        <v>John Joiner</v>
      </c>
      <c r="P60" t="str">
        <f t="shared" si="3"/>
        <v>Mysterious Glance</v>
      </c>
      <c r="Q60" t="str">
        <f t="shared" si="4"/>
        <v>Mysterious Glance</v>
      </c>
      <c r="R60" t="str">
        <f t="shared" si="5"/>
        <v>Mysterious Glance</v>
      </c>
      <c r="S60" t="str">
        <f t="shared" si="6"/>
        <v>Mysterious Glance</v>
      </c>
      <c r="V60">
        <f t="shared" si="7"/>
        <v>20</v>
      </c>
      <c r="W60">
        <f t="shared" si="8"/>
        <v>-25</v>
      </c>
      <c r="X60">
        <f t="shared" si="9"/>
        <v>-25</v>
      </c>
      <c r="Y60">
        <f t="shared" si="10"/>
        <v>1</v>
      </c>
      <c r="Z60">
        <f t="shared" si="10"/>
        <v>2</v>
      </c>
      <c r="AA60">
        <f t="shared" si="10"/>
        <v>3</v>
      </c>
      <c r="AB60">
        <f t="shared" si="11"/>
        <v>2</v>
      </c>
      <c r="AC60">
        <f t="shared" si="12"/>
        <v>2</v>
      </c>
      <c r="AD60">
        <f t="shared" si="13"/>
        <v>7</v>
      </c>
      <c r="AE60">
        <f t="shared" si="14"/>
        <v>1</v>
      </c>
      <c r="AF60">
        <f t="shared" si="14"/>
        <v>2</v>
      </c>
    </row>
    <row r="61" spans="1:33" hidden="1" outlineLevel="1">
      <c r="A61" t="s">
        <v>47</v>
      </c>
      <c r="B61" t="str">
        <f>INDEX(A$2:A$20,MATCH(C61,AD$2:AD$20,0))</f>
        <v>Lexington Place</v>
      </c>
      <c r="C61">
        <f>LARGE(AD$2:AD$20, D61)</f>
        <v>24.8491</v>
      </c>
      <c r="D61">
        <v>1</v>
      </c>
      <c r="E61">
        <f>LARGE(AD$2:AD$20, F61)</f>
        <v>20.3369</v>
      </c>
      <c r="F61">
        <v>2</v>
      </c>
      <c r="G61">
        <f t="shared" si="16"/>
        <v>0.18158404127312458</v>
      </c>
      <c r="H61">
        <f t="shared" si="17"/>
        <v>6</v>
      </c>
      <c r="J61">
        <v>10</v>
      </c>
      <c r="K61" t="str">
        <f t="shared" si="0"/>
        <v>Mysterious Glance</v>
      </c>
      <c r="L61" t="str">
        <f t="shared" si="0"/>
        <v>Camino</v>
      </c>
      <c r="M61" t="str">
        <f t="shared" si="0"/>
        <v>Zipedeedodah (IRE)</v>
      </c>
      <c r="N61" t="str">
        <f t="shared" si="1"/>
        <v>Camino</v>
      </c>
      <c r="O61" t="str">
        <f t="shared" si="2"/>
        <v>Aragon Knight</v>
      </c>
      <c r="P61" t="str">
        <f t="shared" si="3"/>
        <v>Aragon Knight</v>
      </c>
      <c r="Q61" t="str">
        <f t="shared" si="4"/>
        <v>Aragon Knight</v>
      </c>
      <c r="R61" t="str">
        <f t="shared" si="5"/>
        <v>Hollander</v>
      </c>
      <c r="S61" t="str">
        <f t="shared" si="6"/>
        <v>Camino</v>
      </c>
      <c r="V61">
        <f t="shared" si="7"/>
        <v>24</v>
      </c>
      <c r="W61">
        <f t="shared" si="8"/>
        <v>-21</v>
      </c>
      <c r="X61">
        <f>IF(ISNA(W61),"",W61)</f>
        <v>-21</v>
      </c>
      <c r="Y61">
        <f t="shared" si="10"/>
        <v>2</v>
      </c>
      <c r="Z61">
        <f t="shared" si="10"/>
        <v>1</v>
      </c>
      <c r="AA61">
        <f t="shared" si="10"/>
        <v>2</v>
      </c>
      <c r="AB61">
        <f t="shared" si="11"/>
        <v>1</v>
      </c>
      <c r="AC61">
        <f t="shared" si="12"/>
        <v>4</v>
      </c>
      <c r="AD61">
        <f t="shared" si="13"/>
        <v>3</v>
      </c>
      <c r="AE61">
        <f t="shared" si="14"/>
        <v>7</v>
      </c>
      <c r="AF61">
        <f t="shared" si="14"/>
        <v>4</v>
      </c>
    </row>
    <row r="62" spans="1:33" hidden="1" outlineLevel="1">
      <c r="A62" t="s">
        <v>116</v>
      </c>
      <c r="B62" t="str">
        <f>IF(OR(D2="5f ", D2="6f ", D2="7f ", D2="1m "), B57, IF(J2="2yo", B59, B53))</f>
        <v>Aragon Knight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>
        <f t="shared" si="13"/>
        <v>1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Lexington Place</v>
      </c>
      <c r="C63" t="str">
        <f>IF(G68="Handicap", INDEX(B53:B55,(MATCH(LARGE(D53:D55,3),D53:D55,0))))</f>
        <v>John Joiner</v>
      </c>
      <c r="D63" t="str">
        <f>IF(G68="Handicap", INDEX(B53:B55,(MATCH(LARGE(E53:E55,1),E53:E55,0))))</f>
        <v>Lexington Place</v>
      </c>
      <c r="G63" t="s">
        <v>68</v>
      </c>
      <c r="H63">
        <f>COUNTIF(A2:A30, "*")</f>
        <v>10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>
        <f t="shared" si="13"/>
        <v>1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Lexington Place</v>
      </c>
      <c r="C64">
        <f>INDEX(AF$2:AF$20,MATCH(B64,A$2:A$20,0))</f>
        <v>6</v>
      </c>
      <c r="D64">
        <v>1</v>
      </c>
      <c r="E64">
        <f>SUMIF(B53:B61, B64, G53:G61)</f>
        <v>0.30738466499236572</v>
      </c>
      <c r="F64">
        <v>0</v>
      </c>
      <c r="G64" t="str">
        <f>K2</f>
        <v>Betway Sprint Handicap (Div 2)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>
        <f t="shared" si="13"/>
        <v>1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Midnight Guest (IRE)</v>
      </c>
      <c r="C65">
        <f>INDEX(AF$2:AF$20,MATCH(B65,A$2:A$20,0))</f>
        <v>2.25</v>
      </c>
      <c r="D65">
        <v>1</v>
      </c>
      <c r="F65">
        <f>IF(G68="Non Handicap", F64+1, F64)</f>
        <v>0</v>
      </c>
      <c r="G65" t="str">
        <f>D2</f>
        <v xml:space="preserve">5f </v>
      </c>
      <c r="H65">
        <f>LARGE(G58:G60, 1)</f>
        <v>0.4356339278046546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>
        <f t="shared" si="13"/>
        <v>1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3105</v>
      </c>
      <c r="H66">
        <f ca="1">LARGE(F53:F55, 1)</f>
        <v>0.49132020231445861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>
        <f t="shared" si="13"/>
        <v>1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Midnight Guest (IRE)</v>
      </c>
      <c r="F67">
        <f>IF(H63&lt;11, F66+1, F66)</f>
        <v>1</v>
      </c>
      <c r="G67" t="str">
        <f>G2</f>
        <v>Standard</v>
      </c>
      <c r="H67" t="str">
        <f ca="1">INDEX(B53:B55,MATCH(H66,F53:F55,0))</f>
        <v>Midnight Guest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>
        <f t="shared" si="13"/>
        <v>1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Lexington Place</v>
      </c>
      <c r="B68" t="str">
        <f ca="1">IF(ISNA(A68), B56, A68)</f>
        <v>Lexington Place</v>
      </c>
      <c r="C68">
        <f ca="1">INDEX(AF$2:AF$20,MATCH(B68,A$2:A$20,0))</f>
        <v>6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>
        <f t="shared" si="13"/>
        <v>1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Lexington Place</v>
      </c>
      <c r="C69">
        <f ca="1">INDEX(AF$2:AF$20,MATCH(B69,A$2:A$20,0))</f>
        <v>6</v>
      </c>
      <c r="D69">
        <v>1</v>
      </c>
      <c r="F69">
        <f ca="1">IF(E70&gt;1, F68+1, F68)</f>
        <v>1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>
        <f t="shared" si="13"/>
        <v>1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Lexington Place</v>
      </c>
      <c r="C70">
        <f ca="1">INDEX(AF$2:AF$20,MATCH(B70,A$2:A$20,0))</f>
        <v>6</v>
      </c>
      <c r="D70">
        <v>1</v>
      </c>
      <c r="E70">
        <f ca="1">SUMIF(B53:B61, B70, G53:G61)</f>
        <v>0.30738466499236572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>
        <f t="shared" si="13"/>
        <v>1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>
        <f t="shared" si="13"/>
        <v>1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Lexington Place</v>
      </c>
      <c r="C72">
        <f>C53</f>
        <v>230.0394</v>
      </c>
      <c r="D72">
        <f>(1/C72)*(C72-C73)</f>
        <v>0.12580062371924111</v>
      </c>
      <c r="E72">
        <f>H53</f>
        <v>6</v>
      </c>
      <c r="F72">
        <f>(E72*10)-10</f>
        <v>50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>
        <f t="shared" si="13"/>
        <v>1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John Joiner</v>
      </c>
      <c r="C73">
        <f t="shared" si="19"/>
        <v>201.1003</v>
      </c>
      <c r="D73">
        <f>(1/C73)*(C73-C74)</f>
        <v>1.0426140587557543E-2</v>
      </c>
      <c r="E73">
        <f t="shared" ref="E73:E74" si="20">H54</f>
        <v>4</v>
      </c>
      <c r="F73">
        <f>(E73*10)-10</f>
        <v>30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>
        <f t="shared" si="13"/>
        <v>1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Midnight Guest (IRE)</v>
      </c>
      <c r="C74">
        <f t="shared" si="19"/>
        <v>199.00360000000001</v>
      </c>
      <c r="E74">
        <f t="shared" si="20"/>
        <v>2.25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>
        <f t="shared" si="13"/>
        <v>1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>
        <f t="shared" si="13"/>
        <v>1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>
        <f t="shared" si="13"/>
        <v>1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2.25</v>
      </c>
      <c r="C77">
        <f>SMALL(AF2:AF50, 1)</f>
        <v>2.25</v>
      </c>
      <c r="D77" t="str">
        <f>IF(G77&lt;=3, "YES", "NO")</f>
        <v>YES</v>
      </c>
      <c r="E77">
        <f>IF(C77=0,SMALL(AF2:AF49,2), C77)</f>
        <v>2.25</v>
      </c>
      <c r="F77">
        <f>IF(E77=0, SMALL(AF2:AF49, 3), E77)</f>
        <v>2.25</v>
      </c>
      <c r="G77">
        <f>IF(F77=0, SMALL(AF2:AF49, 4), F77)</f>
        <v>2.25</v>
      </c>
      <c r="H77" t="str">
        <f>INDEX(A2:A50, MATCH(G77, AF2:AF50, 0))</f>
        <v>Midnight Guest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>
        <f t="shared" si="13"/>
        <v>1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199.00360000000001</v>
      </c>
      <c r="C78">
        <f>(B79-B78)+0.01</f>
        <v>31.045799999999996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>
        <f t="shared" si="13"/>
        <v>1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230.0394</v>
      </c>
      <c r="C79">
        <f>C78/B79</f>
        <v>0.13495862013202953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Midnight Guest (IRE) is highly rated.</v>
      </c>
      <c r="H79" t="str">
        <f>INDEX(A2:A50, MATCH(B79, AE2:AE50, 0))</f>
        <v>Lexington Place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>
        <f t="shared" si="13"/>
        <v>1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17.2364</v>
      </c>
      <c r="C80">
        <f>(B81-B80)+0.01</f>
        <v>3.3872000000000018</v>
      </c>
      <c r="D80" t="str">
        <f>D2</f>
        <v xml:space="preserve">5f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>
        <f t="shared" si="13"/>
        <v>1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20.613600000000002</v>
      </c>
      <c r="C81">
        <f>C80/B81</f>
        <v>0.1643187022160128</v>
      </c>
      <c r="D81" t="str">
        <f>IF(AND(OR(D2="5f ", D2="6f ", D2="7f ", D2="1m "), C81&gt;0.15), "YES", "NO")</f>
        <v>YES</v>
      </c>
      <c r="G81" t="str">
        <f>IF(D81="YES", CONCATENATE("PLUS: The fastest horse "&amp;H82&amp;" is "&amp;ROUND(C81*100, 2)&amp;"% ahead of the lay selection "&amp;H77&amp;". "), "NEUTRAL: Speed is not a factor.")</f>
        <v xml:space="preserve">PLUS: The fastest horse  is 16.43% ahead of the lay selection Midnight Guest (IRE). </v>
      </c>
      <c r="H81" t="str">
        <f>INDEX(A2:A50,MATCH(B81,INDEX(W2:W50,0)))</f>
        <v>Camino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Wolverhampton</v>
      </c>
    </row>
    <row r="82" spans="1:19" hidden="1" outlineLevel="1">
      <c r="A82" t="s">
        <v>110</v>
      </c>
      <c r="B82">
        <f>INDEX(M2:M49, MATCH(H77, A2:A49, 0))</f>
        <v>76.5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76.5</v>
      </c>
      <c r="C83">
        <f>C82/B83</f>
        <v>1.3071895424836603E-4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Midnight Guest (IRE)is the form horse.</v>
      </c>
      <c r="H83" t="str">
        <f>INDEX(A2:A50,MATCH(B83,INDEX(M2:M50,0)))</f>
        <v>Camino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1.6418999999999999</v>
      </c>
      <c r="C84">
        <f>(B85-B84)+0.01</f>
        <v>0.22150000000000003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1.8533999999999999</v>
      </c>
      <c r="C85">
        <f>C84/B85</f>
        <v>0.11951008956512357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Swendab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18.775200000000002</v>
      </c>
      <c r="C86">
        <f>(B87-B86)+0.01</f>
        <v>6.0838999999999981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24.8491</v>
      </c>
      <c r="C87">
        <f>C86/B87</f>
        <v>0.24483381691892253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Lexington Place is 24.48% ahead of Midnight Guest (IRE). </v>
      </c>
      <c r="H87" t="str">
        <f>INDEX(A2:A50, MATCH(B87, AD2:AD50, 0))</f>
        <v>Lexington Place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2.4799000000000002</v>
      </c>
      <c r="C88">
        <f>B89-B88</f>
        <v>0.8344999999999998</v>
      </c>
      <c r="H88" t="str">
        <f>INDEX(X2:X50, MATCH(B88, Y2:Y50, 0))</f>
        <v>Queally, T P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3.3144</v>
      </c>
      <c r="C89">
        <f>C88/B89</f>
        <v>0.25178011103065406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Ryan, Rossa. </v>
      </c>
      <c r="H89" t="str">
        <f>INDEX(X2:X50, MATCH(B89, Y2:Y50, 0))</f>
        <v>Ryan, Rossa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36.695900000000002</v>
      </c>
      <c r="C90">
        <f>(B91-B90)+0.01</f>
        <v>16.194100000000002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52.88</v>
      </c>
      <c r="C91">
        <f>(C90+0.01)/(B91+0.01)</f>
        <v>0.30637360559652116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Lexington Place outperformed Midnight Guest (IRE) significantly.</v>
      </c>
      <c r="H91" t="str">
        <f>INDEX(A2:A50, MATCH(B91, N2:N50, 0))</f>
        <v>Lexington Place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213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0.24879999999999999</v>
      </c>
    </row>
    <row r="96" spans="1:19" hidden="1" outlineLevel="1">
      <c r="A96" t="s">
        <v>70</v>
      </c>
      <c r="B96">
        <f>INDEX(Sheet1!H:H, MATCH($A$51, Sheet1!$A:$A,0))</f>
        <v>0.26290000000000002</v>
      </c>
      <c r="C96" t="str">
        <f>IF(AND($B$94&gt;15,B96&gt;0.25),B55)</f>
        <v>Midnight Guest (IRE)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Midnight Guest (IRE)</v>
      </c>
      <c r="G96" t="str">
        <f>INDEX(F96:F101,MATCH(1,E96:E101,0))</f>
        <v>Midnight Guest (IRE)</v>
      </c>
    </row>
    <row r="97" spans="1:6" hidden="1" outlineLevel="1">
      <c r="A97" t="s">
        <v>25</v>
      </c>
      <c r="B97">
        <f>INDEX(Sheet1!J:J, MATCH($A$51, Sheet1!$A:$A,0))</f>
        <v>0.18779999999999999</v>
      </c>
      <c r="C97" t="b">
        <f>IF(AND($B$94&gt;15,B97&gt;0.25),B56)</f>
        <v>0</v>
      </c>
      <c r="D97">
        <f t="shared" si="22"/>
        <v>4</v>
      </c>
      <c r="E97">
        <f t="shared" si="23"/>
        <v>3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0.17369999999999999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0.15490000000000001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0.1221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0.216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3.42578125" bestFit="1" customWidth="1"/>
    <col min="2" max="4" width="15.85546875" bestFit="1" customWidth="1"/>
    <col min="5" max="5" width="11" bestFit="1" customWidth="1"/>
    <col min="6" max="6" width="15.85546875" bestFit="1" customWidth="1"/>
    <col min="7" max="7" width="78.42578125" bestFit="1" customWidth="1"/>
    <col min="8" max="8" width="23.42578125" bestFit="1" customWidth="1"/>
    <col min="9" max="9" width="10.140625" bestFit="1" customWidth="1"/>
    <col min="10" max="10" width="16.28515625" bestFit="1" customWidth="1"/>
    <col min="11" max="11" width="30.28515625" bestFit="1" customWidth="1"/>
    <col min="12" max="19" width="23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85546875" bestFit="1" customWidth="1"/>
    <col min="25" max="25" width="14.42578125" bestFit="1" customWidth="1"/>
    <col min="26" max="26" width="18" bestFit="1" customWidth="1"/>
    <col min="27" max="27" width="15" bestFit="1" customWidth="1"/>
    <col min="28" max="28" width="20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1116</v>
      </c>
      <c r="B2" s="1">
        <v>0.78125</v>
      </c>
      <c r="C2" t="s">
        <v>214</v>
      </c>
      <c r="D2" t="s">
        <v>1113</v>
      </c>
      <c r="E2" t="s">
        <v>277</v>
      </c>
      <c r="F2">
        <v>3105</v>
      </c>
      <c r="G2" t="s">
        <v>979</v>
      </c>
      <c r="H2" t="s">
        <v>980</v>
      </c>
      <c r="I2" t="s">
        <v>5</v>
      </c>
      <c r="J2" t="s">
        <v>1114</v>
      </c>
      <c r="K2" t="s">
        <v>1115</v>
      </c>
      <c r="L2">
        <v>3</v>
      </c>
      <c r="M2">
        <v>61.24</v>
      </c>
      <c r="N2">
        <v>28.127800000000001</v>
      </c>
      <c r="O2">
        <v>25.66</v>
      </c>
      <c r="P2">
        <v>11.0062</v>
      </c>
      <c r="Q2">
        <v>5.3394000000000004</v>
      </c>
      <c r="R2">
        <v>3.4874999999999998</v>
      </c>
      <c r="S2">
        <v>2.7480000000000002</v>
      </c>
      <c r="T2">
        <v>2.0691999999999999</v>
      </c>
      <c r="U2">
        <v>0</v>
      </c>
      <c r="V2">
        <v>0</v>
      </c>
      <c r="W2">
        <v>17.1629</v>
      </c>
      <c r="X2" t="s">
        <v>997</v>
      </c>
      <c r="Y2">
        <v>2.3325</v>
      </c>
      <c r="Z2" t="s">
        <v>1022</v>
      </c>
      <c r="AA2">
        <v>1.1930000000000001</v>
      </c>
      <c r="AB2" t="s">
        <v>255</v>
      </c>
      <c r="AC2">
        <v>1.1698</v>
      </c>
      <c r="AD2">
        <v>19.899999999999999</v>
      </c>
      <c r="AE2">
        <v>184.32830000000001</v>
      </c>
      <c r="AF2">
        <v>6.5</v>
      </c>
      <c r="AG2">
        <v>62</v>
      </c>
    </row>
    <row r="3" spans="1:33">
      <c r="A3" t="s">
        <v>1117</v>
      </c>
      <c r="B3" s="1">
        <v>0.78125</v>
      </c>
      <c r="C3" t="s">
        <v>214</v>
      </c>
      <c r="D3" t="s">
        <v>1113</v>
      </c>
      <c r="E3" t="s">
        <v>277</v>
      </c>
      <c r="F3">
        <v>3105</v>
      </c>
      <c r="G3" t="s">
        <v>979</v>
      </c>
      <c r="H3" t="s">
        <v>980</v>
      </c>
      <c r="I3" t="s">
        <v>5</v>
      </c>
      <c r="J3" t="s">
        <v>1114</v>
      </c>
      <c r="K3" t="s">
        <v>1115</v>
      </c>
      <c r="L3">
        <v>3</v>
      </c>
      <c r="M3">
        <v>50.055999999999997</v>
      </c>
      <c r="N3">
        <v>43.1982</v>
      </c>
      <c r="O3">
        <v>23.754200000000001</v>
      </c>
      <c r="P3">
        <v>5.1494999999999997</v>
      </c>
      <c r="Q3">
        <v>4.1510999999999996</v>
      </c>
      <c r="R3">
        <v>3.5720000000000001</v>
      </c>
      <c r="S3">
        <v>3.5160999999999998</v>
      </c>
      <c r="T3">
        <v>2.2170999999999998</v>
      </c>
      <c r="U3">
        <v>0.60089999999999999</v>
      </c>
      <c r="V3">
        <v>0.77449999999999997</v>
      </c>
      <c r="W3">
        <v>18.106400000000001</v>
      </c>
      <c r="X3" t="s">
        <v>1017</v>
      </c>
      <c r="Y3">
        <v>1.7517</v>
      </c>
      <c r="Z3" t="s">
        <v>1018</v>
      </c>
      <c r="AA3">
        <v>1.4639</v>
      </c>
      <c r="AB3" t="s">
        <v>1118</v>
      </c>
      <c r="AC3">
        <v>1.7874000000000001</v>
      </c>
      <c r="AD3">
        <v>23.464500000000001</v>
      </c>
      <c r="AE3">
        <v>183.5635</v>
      </c>
      <c r="AF3">
        <v>10</v>
      </c>
      <c r="AG3">
        <v>63</v>
      </c>
    </row>
    <row r="4" spans="1:33">
      <c r="A4" t="s">
        <v>1119</v>
      </c>
      <c r="B4" s="1">
        <v>0.78125</v>
      </c>
      <c r="C4" t="s">
        <v>214</v>
      </c>
      <c r="D4" t="s">
        <v>1113</v>
      </c>
      <c r="E4" t="s">
        <v>277</v>
      </c>
      <c r="F4">
        <v>3105</v>
      </c>
      <c r="G4" t="s">
        <v>979</v>
      </c>
      <c r="H4" t="s">
        <v>980</v>
      </c>
      <c r="I4" t="s">
        <v>5</v>
      </c>
      <c r="J4" t="s">
        <v>1114</v>
      </c>
      <c r="K4" t="s">
        <v>1115</v>
      </c>
      <c r="L4">
        <v>3</v>
      </c>
      <c r="M4">
        <v>37.036999999999999</v>
      </c>
      <c r="N4">
        <v>44.423999999999999</v>
      </c>
      <c r="O4">
        <v>30.76</v>
      </c>
      <c r="P4">
        <v>7.2857000000000003</v>
      </c>
      <c r="Q4">
        <v>5.8038999999999996</v>
      </c>
      <c r="R4">
        <v>3.2949999999999999</v>
      </c>
      <c r="S4">
        <v>1.9077999999999999</v>
      </c>
      <c r="T4">
        <v>1.2549999999999999</v>
      </c>
      <c r="U4">
        <v>0</v>
      </c>
      <c r="V4">
        <v>0</v>
      </c>
      <c r="W4">
        <v>20.239999999999998</v>
      </c>
      <c r="X4" t="s">
        <v>1120</v>
      </c>
      <c r="Y4">
        <v>1.1572</v>
      </c>
      <c r="Z4" t="s">
        <v>1121</v>
      </c>
      <c r="AA4">
        <v>1.6827000000000001</v>
      </c>
      <c r="AB4" t="s">
        <v>1110</v>
      </c>
      <c r="AC4">
        <v>1.4609000000000001</v>
      </c>
      <c r="AD4">
        <v>20.099900000000002</v>
      </c>
      <c r="AE4">
        <v>178.977</v>
      </c>
      <c r="AF4">
        <v>10</v>
      </c>
      <c r="AG4">
        <v>63</v>
      </c>
    </row>
    <row r="5" spans="1:33">
      <c r="A5" t="s">
        <v>1122</v>
      </c>
      <c r="B5" s="1">
        <v>0.78125</v>
      </c>
      <c r="C5" t="s">
        <v>214</v>
      </c>
      <c r="D5" t="s">
        <v>1113</v>
      </c>
      <c r="E5" t="s">
        <v>277</v>
      </c>
      <c r="F5">
        <v>3105</v>
      </c>
      <c r="G5" t="s">
        <v>979</v>
      </c>
      <c r="H5" t="s">
        <v>980</v>
      </c>
      <c r="I5" t="s">
        <v>5</v>
      </c>
      <c r="J5" t="s">
        <v>1114</v>
      </c>
      <c r="K5" t="s">
        <v>1115</v>
      </c>
      <c r="L5">
        <v>3</v>
      </c>
      <c r="M5">
        <v>38.131</v>
      </c>
      <c r="N5">
        <v>54.892800000000001</v>
      </c>
      <c r="O5">
        <v>24.807200000000002</v>
      </c>
      <c r="P5">
        <v>5.4306000000000001</v>
      </c>
      <c r="Q5">
        <v>3.8814000000000002</v>
      </c>
      <c r="R5">
        <v>2.5253000000000001</v>
      </c>
      <c r="S5">
        <v>1.8444</v>
      </c>
      <c r="T5">
        <v>1.2262</v>
      </c>
      <c r="U5">
        <v>0</v>
      </c>
      <c r="V5">
        <v>0</v>
      </c>
      <c r="W5">
        <v>16.675000000000001</v>
      </c>
      <c r="X5" t="s">
        <v>457</v>
      </c>
      <c r="Y5">
        <v>3.0286</v>
      </c>
      <c r="Z5" t="s">
        <v>1109</v>
      </c>
      <c r="AA5">
        <v>2.1147999999999998</v>
      </c>
      <c r="AB5" t="s">
        <v>820</v>
      </c>
      <c r="AC5">
        <v>2.5941000000000001</v>
      </c>
      <c r="AD5">
        <v>18.992000000000001</v>
      </c>
      <c r="AE5">
        <v>178.41640000000001</v>
      </c>
      <c r="AF5">
        <v>7</v>
      </c>
      <c r="AG5">
        <v>58</v>
      </c>
    </row>
    <row r="6" spans="1:33">
      <c r="A6" t="s">
        <v>1123</v>
      </c>
      <c r="B6" s="1">
        <v>0.78125</v>
      </c>
      <c r="C6" t="s">
        <v>214</v>
      </c>
      <c r="D6" t="s">
        <v>1113</v>
      </c>
      <c r="E6" t="s">
        <v>277</v>
      </c>
      <c r="F6">
        <v>3105</v>
      </c>
      <c r="G6" t="s">
        <v>979</v>
      </c>
      <c r="H6" t="s">
        <v>980</v>
      </c>
      <c r="I6" t="s">
        <v>5</v>
      </c>
      <c r="J6" t="s">
        <v>1114</v>
      </c>
      <c r="K6" t="s">
        <v>1115</v>
      </c>
      <c r="L6">
        <v>3</v>
      </c>
      <c r="M6">
        <v>59.58</v>
      </c>
      <c r="N6">
        <v>43.513599999999997</v>
      </c>
      <c r="O6">
        <v>18.369299999999999</v>
      </c>
      <c r="P6">
        <v>8.1877999999999993</v>
      </c>
      <c r="Q6">
        <v>7.0404</v>
      </c>
      <c r="R6">
        <v>4.5780000000000003</v>
      </c>
      <c r="S6">
        <v>3.2801999999999998</v>
      </c>
      <c r="T6">
        <v>1.1951000000000001</v>
      </c>
      <c r="U6">
        <v>0</v>
      </c>
      <c r="V6">
        <v>0</v>
      </c>
      <c r="W6">
        <v>18.057099999999998</v>
      </c>
      <c r="X6" t="s">
        <v>1033</v>
      </c>
      <c r="Y6">
        <v>1.4849000000000001</v>
      </c>
      <c r="Z6" t="s">
        <v>792</v>
      </c>
      <c r="AA6">
        <v>1.6520999999999999</v>
      </c>
      <c r="AB6" t="s">
        <v>725</v>
      </c>
      <c r="AC6">
        <v>2.2557</v>
      </c>
      <c r="AD6">
        <v>2.625</v>
      </c>
      <c r="AE6">
        <v>174.69929999999999</v>
      </c>
      <c r="AF6">
        <v>12</v>
      </c>
      <c r="AG6">
        <v>65</v>
      </c>
    </row>
    <row r="7" spans="1:33">
      <c r="A7" t="s">
        <v>1124</v>
      </c>
      <c r="B7" s="1">
        <v>0.78125</v>
      </c>
      <c r="C7" t="s">
        <v>214</v>
      </c>
      <c r="D7" t="s">
        <v>1113</v>
      </c>
      <c r="E7" t="s">
        <v>277</v>
      </c>
      <c r="F7">
        <v>3105</v>
      </c>
      <c r="G7" t="s">
        <v>979</v>
      </c>
      <c r="H7" t="s">
        <v>980</v>
      </c>
      <c r="I7" t="s">
        <v>5</v>
      </c>
      <c r="J7" t="s">
        <v>1114</v>
      </c>
      <c r="K7" t="s">
        <v>1115</v>
      </c>
      <c r="L7">
        <v>3</v>
      </c>
      <c r="M7">
        <v>51.62</v>
      </c>
      <c r="N7">
        <v>44.554600000000001</v>
      </c>
      <c r="O7">
        <v>26.923400000000001</v>
      </c>
      <c r="P7">
        <v>8.2993000000000006</v>
      </c>
      <c r="Q7">
        <v>4.4173999999999998</v>
      </c>
      <c r="R7">
        <v>2.8607999999999998</v>
      </c>
      <c r="S7">
        <v>2.2256999999999998</v>
      </c>
      <c r="T7">
        <v>0</v>
      </c>
      <c r="U7">
        <v>0</v>
      </c>
      <c r="V7">
        <v>0</v>
      </c>
      <c r="W7">
        <v>17.667899999999999</v>
      </c>
      <c r="X7" t="s">
        <v>1021</v>
      </c>
      <c r="Y7">
        <v>1.6317999999999999</v>
      </c>
      <c r="Z7" t="s">
        <v>1125</v>
      </c>
      <c r="AA7">
        <v>1.8438000000000001</v>
      </c>
      <c r="AB7" t="s">
        <v>540</v>
      </c>
      <c r="AC7">
        <v>2.2098</v>
      </c>
      <c r="AD7">
        <v>0.3</v>
      </c>
      <c r="AE7">
        <v>169.01560000000001</v>
      </c>
      <c r="AF7">
        <v>10</v>
      </c>
      <c r="AG7">
        <v>64</v>
      </c>
    </row>
    <row r="8" spans="1:33">
      <c r="A8" t="s">
        <v>1126</v>
      </c>
      <c r="B8" s="1">
        <v>0.78125</v>
      </c>
      <c r="C8" t="s">
        <v>214</v>
      </c>
      <c r="D8" t="s">
        <v>1113</v>
      </c>
      <c r="E8" t="s">
        <v>277</v>
      </c>
      <c r="F8">
        <v>3105</v>
      </c>
      <c r="G8" t="s">
        <v>979</v>
      </c>
      <c r="H8" t="s">
        <v>980</v>
      </c>
      <c r="I8" t="s">
        <v>5</v>
      </c>
      <c r="J8" t="s">
        <v>1114</v>
      </c>
      <c r="K8" t="s">
        <v>1115</v>
      </c>
      <c r="L8">
        <v>3</v>
      </c>
      <c r="M8">
        <v>60.990299999999998</v>
      </c>
      <c r="N8">
        <v>40.4176</v>
      </c>
      <c r="O8">
        <v>11.539400000000001</v>
      </c>
      <c r="P8">
        <v>7.6006999999999998</v>
      </c>
      <c r="Q8">
        <v>2.5638999999999998</v>
      </c>
      <c r="R8">
        <v>3.3157000000000001</v>
      </c>
      <c r="S8">
        <v>0</v>
      </c>
      <c r="T8">
        <v>0</v>
      </c>
      <c r="U8">
        <v>0</v>
      </c>
      <c r="V8">
        <v>0</v>
      </c>
      <c r="W8">
        <v>20.185700000000001</v>
      </c>
      <c r="X8" t="s">
        <v>1127</v>
      </c>
      <c r="Y8">
        <v>0.65849999999999997</v>
      </c>
      <c r="Z8" t="s">
        <v>1128</v>
      </c>
      <c r="AA8">
        <v>0.40970000000000001</v>
      </c>
      <c r="AB8" t="s">
        <v>1129</v>
      </c>
      <c r="AC8">
        <v>1.7782</v>
      </c>
      <c r="AD8">
        <v>12.4002</v>
      </c>
      <c r="AE8">
        <v>168.0548</v>
      </c>
      <c r="AF8">
        <v>4.5</v>
      </c>
      <c r="AG8">
        <v>52</v>
      </c>
    </row>
    <row r="9" spans="1:33">
      <c r="A9" t="s">
        <v>1130</v>
      </c>
      <c r="B9" s="1">
        <v>0.78125</v>
      </c>
      <c r="C9" t="s">
        <v>214</v>
      </c>
      <c r="D9" t="s">
        <v>1113</v>
      </c>
      <c r="E9" t="s">
        <v>277</v>
      </c>
      <c r="F9">
        <v>3105</v>
      </c>
      <c r="G9" t="s">
        <v>979</v>
      </c>
      <c r="H9" t="s">
        <v>980</v>
      </c>
      <c r="I9" t="s">
        <v>5</v>
      </c>
      <c r="J9" t="s">
        <v>1114</v>
      </c>
      <c r="K9" t="s">
        <v>1115</v>
      </c>
      <c r="L9">
        <v>3</v>
      </c>
      <c r="M9">
        <v>66.12</v>
      </c>
      <c r="N9">
        <v>37.748600000000003</v>
      </c>
      <c r="O9">
        <v>17.264600000000002</v>
      </c>
      <c r="P9">
        <v>6.2492000000000001</v>
      </c>
      <c r="Q9">
        <v>3.6960999999999999</v>
      </c>
      <c r="R9">
        <v>0</v>
      </c>
      <c r="S9">
        <v>0</v>
      </c>
      <c r="T9">
        <v>0</v>
      </c>
      <c r="U9">
        <v>0</v>
      </c>
      <c r="V9">
        <v>0</v>
      </c>
      <c r="W9">
        <v>13.9221</v>
      </c>
      <c r="X9" t="s">
        <v>249</v>
      </c>
      <c r="Y9">
        <v>1.6478999999999999</v>
      </c>
      <c r="Z9" t="s">
        <v>1131</v>
      </c>
      <c r="AA9">
        <v>1.0702</v>
      </c>
      <c r="AB9" t="s">
        <v>1042</v>
      </c>
      <c r="AC9">
        <v>1.8075000000000001</v>
      </c>
      <c r="AD9">
        <v>8.2331000000000003</v>
      </c>
      <c r="AE9">
        <v>167.9152</v>
      </c>
      <c r="AF9">
        <v>5</v>
      </c>
      <c r="AG9">
        <v>54</v>
      </c>
    </row>
    <row r="10" spans="1:33">
      <c r="A10" t="s">
        <v>1132</v>
      </c>
      <c r="B10" s="1">
        <v>0.78125</v>
      </c>
      <c r="C10" t="s">
        <v>214</v>
      </c>
      <c r="D10" t="s">
        <v>1113</v>
      </c>
      <c r="E10" t="s">
        <v>277</v>
      </c>
      <c r="F10">
        <v>3105</v>
      </c>
      <c r="G10" t="s">
        <v>979</v>
      </c>
      <c r="H10" t="s">
        <v>980</v>
      </c>
      <c r="I10" t="s">
        <v>5</v>
      </c>
      <c r="J10" t="s">
        <v>1114</v>
      </c>
      <c r="K10" t="s">
        <v>1115</v>
      </c>
      <c r="L10">
        <v>3</v>
      </c>
      <c r="M10">
        <v>56.552</v>
      </c>
      <c r="N10">
        <v>27.9452</v>
      </c>
      <c r="O10">
        <v>17.311</v>
      </c>
      <c r="P10">
        <v>7.9508000000000001</v>
      </c>
      <c r="Q10">
        <v>6.2680999999999996</v>
      </c>
      <c r="R10">
        <v>3.4335</v>
      </c>
      <c r="S10">
        <v>2.7269000000000001</v>
      </c>
      <c r="T10">
        <v>0</v>
      </c>
      <c r="U10">
        <v>0</v>
      </c>
      <c r="V10">
        <v>0</v>
      </c>
      <c r="W10">
        <v>16.900700000000001</v>
      </c>
      <c r="X10" t="s">
        <v>1133</v>
      </c>
      <c r="Y10">
        <v>1.5285</v>
      </c>
      <c r="Z10" t="s">
        <v>1134</v>
      </c>
      <c r="AA10">
        <v>0.28050000000000003</v>
      </c>
      <c r="AB10" t="s">
        <v>1135</v>
      </c>
      <c r="AC10">
        <v>1.5081</v>
      </c>
      <c r="AD10">
        <v>4.4242999999999997</v>
      </c>
      <c r="AE10">
        <v>151.1857</v>
      </c>
      <c r="AF10">
        <v>14</v>
      </c>
      <c r="AG10">
        <v>62</v>
      </c>
    </row>
    <row r="11" spans="1:33">
      <c r="A11" t="s">
        <v>1136</v>
      </c>
      <c r="B11" s="1">
        <v>0.78125</v>
      </c>
      <c r="C11" t="s">
        <v>214</v>
      </c>
      <c r="D11" t="s">
        <v>1113</v>
      </c>
      <c r="E11" t="s">
        <v>277</v>
      </c>
      <c r="F11">
        <v>3105</v>
      </c>
      <c r="G11" t="s">
        <v>979</v>
      </c>
      <c r="H11" t="s">
        <v>980</v>
      </c>
      <c r="I11" t="s">
        <v>5</v>
      </c>
      <c r="J11" t="s">
        <v>1114</v>
      </c>
      <c r="K11" t="s">
        <v>1115</v>
      </c>
      <c r="L11">
        <v>3</v>
      </c>
      <c r="M11">
        <v>34.5443</v>
      </c>
      <c r="N11">
        <v>43.770299999999999</v>
      </c>
      <c r="O11">
        <v>23.707599999999999</v>
      </c>
      <c r="P11">
        <v>6.7164999999999999</v>
      </c>
      <c r="Q11">
        <v>2.6760999999999999</v>
      </c>
      <c r="R11">
        <v>2.0853999999999999</v>
      </c>
      <c r="S11">
        <v>1.6899</v>
      </c>
      <c r="T11">
        <v>0</v>
      </c>
      <c r="U11">
        <v>0</v>
      </c>
      <c r="V11">
        <v>0</v>
      </c>
      <c r="W11">
        <v>16.2014</v>
      </c>
      <c r="X11" t="s">
        <v>1137</v>
      </c>
      <c r="Y11">
        <v>1.9256</v>
      </c>
      <c r="Z11" t="s">
        <v>347</v>
      </c>
      <c r="AA11">
        <v>1.7490000000000001</v>
      </c>
      <c r="AB11" t="s">
        <v>1138</v>
      </c>
      <c r="AC11">
        <v>4.9622000000000002</v>
      </c>
      <c r="AD11">
        <v>6.1742999999999997</v>
      </c>
      <c r="AE11">
        <v>149.72929999999999</v>
      </c>
      <c r="AF11">
        <v>10</v>
      </c>
      <c r="AG11">
        <v>57</v>
      </c>
    </row>
    <row r="12" spans="1:33">
      <c r="A12" t="s">
        <v>1139</v>
      </c>
      <c r="B12" s="1">
        <v>0.78125</v>
      </c>
      <c r="C12" t="s">
        <v>214</v>
      </c>
      <c r="D12" t="s">
        <v>1113</v>
      </c>
      <c r="E12" t="s">
        <v>277</v>
      </c>
      <c r="F12">
        <v>3105</v>
      </c>
      <c r="G12" t="s">
        <v>979</v>
      </c>
      <c r="H12" t="s">
        <v>980</v>
      </c>
      <c r="I12" t="s">
        <v>5</v>
      </c>
      <c r="J12" t="s">
        <v>1114</v>
      </c>
      <c r="K12" t="s">
        <v>1115</v>
      </c>
      <c r="L12">
        <v>3</v>
      </c>
      <c r="M12">
        <v>33.976700000000001</v>
      </c>
      <c r="N12">
        <v>26.583500000000001</v>
      </c>
      <c r="O12">
        <v>17.023</v>
      </c>
      <c r="P12">
        <v>6.0129999999999999</v>
      </c>
      <c r="Q12">
        <v>4.9782999999999999</v>
      </c>
      <c r="R12">
        <v>3.2401</v>
      </c>
      <c r="S12">
        <v>2.1452</v>
      </c>
      <c r="T12">
        <v>1.6080000000000001</v>
      </c>
      <c r="U12">
        <v>0.76080000000000003</v>
      </c>
      <c r="V12">
        <v>0.93620000000000003</v>
      </c>
      <c r="W12">
        <v>16.569299999999998</v>
      </c>
      <c r="X12" t="s">
        <v>253</v>
      </c>
      <c r="Y12">
        <v>0.67979999999999996</v>
      </c>
      <c r="Z12" t="s">
        <v>309</v>
      </c>
      <c r="AA12">
        <v>0.37890000000000001</v>
      </c>
      <c r="AB12" t="s">
        <v>871</v>
      </c>
      <c r="AC12">
        <v>1.7165999999999999</v>
      </c>
      <c r="AD12">
        <v>8.1567000000000007</v>
      </c>
      <c r="AE12">
        <v>124.7662</v>
      </c>
      <c r="AF12">
        <v>16</v>
      </c>
      <c r="AG12">
        <v>46</v>
      </c>
    </row>
    <row r="13" spans="1:33">
      <c r="A13" t="s">
        <v>1140</v>
      </c>
      <c r="B13" s="1">
        <v>0.78125</v>
      </c>
      <c r="C13" t="s">
        <v>214</v>
      </c>
      <c r="D13" t="s">
        <v>1113</v>
      </c>
      <c r="E13" t="s">
        <v>277</v>
      </c>
      <c r="F13">
        <v>3105</v>
      </c>
      <c r="G13" t="s">
        <v>979</v>
      </c>
      <c r="H13" t="s">
        <v>980</v>
      </c>
      <c r="I13" t="s">
        <v>5</v>
      </c>
      <c r="J13" t="s">
        <v>1114</v>
      </c>
      <c r="K13" t="s">
        <v>1115</v>
      </c>
      <c r="L13">
        <v>3</v>
      </c>
      <c r="M13">
        <v>35.958500000000001</v>
      </c>
      <c r="N13">
        <v>33.722999999999999</v>
      </c>
      <c r="O13">
        <v>13.495799999999999</v>
      </c>
      <c r="P13">
        <v>6.1304999999999996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14.0143</v>
      </c>
      <c r="X13" t="s">
        <v>1141</v>
      </c>
      <c r="Y13">
        <v>1.8120000000000001</v>
      </c>
      <c r="Z13" t="s">
        <v>1142</v>
      </c>
      <c r="AA13">
        <v>0.1152</v>
      </c>
      <c r="AB13" t="s">
        <v>664</v>
      </c>
      <c r="AC13">
        <v>1.2783</v>
      </c>
      <c r="AD13">
        <v>0.9</v>
      </c>
      <c r="AE13">
        <v>119.11069999999999</v>
      </c>
      <c r="AF13">
        <v>25</v>
      </c>
      <c r="AG13">
        <v>62</v>
      </c>
    </row>
    <row r="14" spans="1:33">
      <c r="A14" t="s">
        <v>1143</v>
      </c>
      <c r="B14" s="1">
        <v>0.78125</v>
      </c>
      <c r="C14" t="s">
        <v>214</v>
      </c>
      <c r="D14" t="s">
        <v>1113</v>
      </c>
      <c r="E14" t="s">
        <v>277</v>
      </c>
      <c r="F14">
        <v>3105</v>
      </c>
      <c r="G14" t="s">
        <v>979</v>
      </c>
      <c r="H14" t="s">
        <v>980</v>
      </c>
      <c r="I14" t="s">
        <v>5</v>
      </c>
      <c r="J14" t="s">
        <v>1114</v>
      </c>
      <c r="K14" t="s">
        <v>1115</v>
      </c>
      <c r="L14">
        <v>3</v>
      </c>
      <c r="M14">
        <v>34.253399999999999</v>
      </c>
      <c r="N14">
        <v>24.9331</v>
      </c>
      <c r="O14">
        <v>17.494299999999999</v>
      </c>
      <c r="P14">
        <v>5.1891999999999996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983</v>
      </c>
      <c r="Y14">
        <v>2.6536</v>
      </c>
      <c r="Z14" t="s">
        <v>1144</v>
      </c>
      <c r="AA14">
        <v>1.349</v>
      </c>
      <c r="AB14" t="s">
        <v>1129</v>
      </c>
      <c r="AC14">
        <v>1.7782</v>
      </c>
      <c r="AD14">
        <v>3</v>
      </c>
      <c r="AE14">
        <v>101.6477</v>
      </c>
      <c r="AF14">
        <v>16</v>
      </c>
      <c r="AG14">
        <v>55</v>
      </c>
    </row>
    <row r="51" spans="1:33" hidden="1" outlineLevel="1">
      <c r="A51" t="str">
        <f>C2</f>
        <v>Wolverhampton</v>
      </c>
      <c r="B51">
        <f>B2</f>
        <v>0.78125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Anna Jammeela</v>
      </c>
      <c r="L52" t="str">
        <f t="shared" si="0"/>
        <v>Jenny Ren</v>
      </c>
      <c r="M52" t="str">
        <f t="shared" si="0"/>
        <v>Thistimelastyear</v>
      </c>
      <c r="N52" t="str">
        <f t="shared" ref="N52:N91" si="1">INDEX($A$2:$A$20,(MATCH(LARGE(W$2:W$20,$J52),W$2:W$20,0)))</f>
        <v>Thistimelastyear</v>
      </c>
      <c r="O52" t="str">
        <f t="shared" ref="O52:O91" si="2">INDEX($A$2:$A$20,(MATCH(LARGE(AA$2:AA$20,$J52),AA$2:AA$20,0)))</f>
        <v>Jenny Ren</v>
      </c>
      <c r="P52" t="str">
        <f t="shared" ref="P52:P91" si="3">INDEX($A$2:$A$20,(MATCH(LARGE(Y$2:Y$20,$J52),Y$2:Y$20,0)))</f>
        <v>Jenny Ren</v>
      </c>
      <c r="Q52" t="str">
        <f t="shared" ref="Q52:Q91" si="4">INDEX($A$2:$A$20,(MATCH(LARGE(Y$2:Y$20,$J52),Y$2:Y$20,0)))</f>
        <v>Jenny Ren</v>
      </c>
      <c r="R52" t="str">
        <f t="shared" ref="R52:R91" si="5">INDEX($A$2:$A$20,(MATCH(LARGE(AD$2:AD$20,$J52),AD$2:AD$20,0)))</f>
        <v>Folies Bergeres</v>
      </c>
      <c r="S52" t="str">
        <f t="shared" ref="S52:S80" si="6">A2</f>
        <v>Contingency Fee</v>
      </c>
      <c r="V52">
        <f t="shared" ref="V52:V80" si="7">SUM(Y52:AF52)</f>
        <v>64</v>
      </c>
      <c r="W52">
        <f t="shared" ref="W52:W80" si="8">V52-AG2</f>
        <v>2</v>
      </c>
      <c r="X52">
        <f t="shared" ref="X52:X60" si="9">IF(ISNA(W52),"",W52)</f>
        <v>2</v>
      </c>
      <c r="Y52">
        <f t="shared" ref="Y52:AA80" si="10">(($H$63+1)-(RANK(M2,M$2:M$30)))</f>
        <v>12</v>
      </c>
      <c r="Z52">
        <f t="shared" si="10"/>
        <v>4</v>
      </c>
      <c r="AA52">
        <f t="shared" si="10"/>
        <v>11</v>
      </c>
      <c r="AB52">
        <f t="shared" ref="AB52:AB80" si="11">(($H$63+1)-(RANK(W2,W$2:W$30)))</f>
        <v>8</v>
      </c>
      <c r="AC52">
        <f t="shared" ref="AC52:AC80" si="12">(($H$63+1)-(RANK(Y2,Y$2:Y$30)))</f>
        <v>11</v>
      </c>
      <c r="AD52">
        <f t="shared" ref="AD52:AD80" si="13">(($H$63+1)-(RANK(AA2,AA$2:AA$30)))</f>
        <v>6</v>
      </c>
      <c r="AE52">
        <f t="shared" ref="AE52:AF80" si="14">(($H$63+1)-(RANK(AC2,AC$2:AC$30)))</f>
        <v>1</v>
      </c>
      <c r="AF52">
        <f t="shared" si="14"/>
        <v>11</v>
      </c>
      <c r="AG52" t="str">
        <f>INDEX(S52:S92, MATCH(LARGE(X52:X92, 1),X52:X92, 0))</f>
        <v>Jenny Ren</v>
      </c>
    </row>
    <row r="53" spans="1:33" hidden="1" outlineLevel="1">
      <c r="A53" t="s">
        <v>43</v>
      </c>
      <c r="B53" t="str">
        <f>A2</f>
        <v>Contingency Fee</v>
      </c>
      <c r="C53">
        <f>AE2</f>
        <v>184.32830000000001</v>
      </c>
      <c r="D53">
        <f>AG2</f>
        <v>62</v>
      </c>
      <c r="E53">
        <f>C53-D53</f>
        <v>122.32830000000001</v>
      </c>
      <c r="F53">
        <f>SUMIF(B53:B61, B53, G53:G61)</f>
        <v>4.1491187191549424E-3</v>
      </c>
      <c r="G53">
        <f>(1/C53)*(C53-C54)</f>
        <v>4.1491187191549424E-3</v>
      </c>
      <c r="H53">
        <f>AF2</f>
        <v>6.5</v>
      </c>
      <c r="J53">
        <v>2</v>
      </c>
      <c r="K53" t="str">
        <f t="shared" si="0"/>
        <v>Contingency Fee</v>
      </c>
      <c r="L53" t="str">
        <f t="shared" si="0"/>
        <v>Konigin</v>
      </c>
      <c r="M53" t="str">
        <f t="shared" si="0"/>
        <v>Konigin</v>
      </c>
      <c r="N53" t="str">
        <f t="shared" si="1"/>
        <v>Cosmogyral (IRE)</v>
      </c>
      <c r="O53" t="str">
        <f t="shared" si="2"/>
        <v>Konigin</v>
      </c>
      <c r="P53" t="str">
        <f t="shared" si="3"/>
        <v>Thresholdofadream (IRE)</v>
      </c>
      <c r="Q53" t="str">
        <f t="shared" si="4"/>
        <v>Thresholdofadream (IRE)</v>
      </c>
      <c r="R53" t="str">
        <f t="shared" si="5"/>
        <v>Thistimelastyear</v>
      </c>
      <c r="S53" t="str">
        <f t="shared" si="6"/>
        <v>Folies Bergeres</v>
      </c>
      <c r="V53">
        <f t="shared" si="7"/>
        <v>72</v>
      </c>
      <c r="W53">
        <f t="shared" si="8"/>
        <v>9</v>
      </c>
      <c r="X53">
        <f t="shared" si="9"/>
        <v>9</v>
      </c>
      <c r="Y53">
        <f t="shared" si="10"/>
        <v>7</v>
      </c>
      <c r="Z53">
        <f t="shared" si="10"/>
        <v>8</v>
      </c>
      <c r="AA53">
        <f t="shared" si="10"/>
        <v>9</v>
      </c>
      <c r="AB53">
        <f t="shared" si="11"/>
        <v>11</v>
      </c>
      <c r="AC53">
        <f t="shared" si="12"/>
        <v>8</v>
      </c>
      <c r="AD53">
        <f t="shared" si="13"/>
        <v>8</v>
      </c>
      <c r="AE53">
        <f t="shared" si="14"/>
        <v>8</v>
      </c>
      <c r="AF53">
        <f t="shared" si="14"/>
        <v>13</v>
      </c>
    </row>
    <row r="54" spans="1:33" hidden="1" outlineLevel="1">
      <c r="A54" t="s">
        <v>44</v>
      </c>
      <c r="B54" t="str">
        <f>A3</f>
        <v>Folies Bergeres</v>
      </c>
      <c r="C54">
        <f>AE3</f>
        <v>183.5635</v>
      </c>
      <c r="D54">
        <f>AG3</f>
        <v>63</v>
      </c>
      <c r="E54">
        <f t="shared" ref="E54:E55" si="15">C54-D54</f>
        <v>120.5635</v>
      </c>
      <c r="F54">
        <f ca="1">SUMIF(B53:B64, B54, G53:G61)</f>
        <v>0.14339108014234267</v>
      </c>
      <c r="H54">
        <f>AF3</f>
        <v>10</v>
      </c>
      <c r="J54">
        <v>3</v>
      </c>
      <c r="K54" t="str">
        <f t="shared" si="0"/>
        <v>Cosmogyral (IRE)</v>
      </c>
      <c r="L54" t="str">
        <f t="shared" si="0"/>
        <v>Thistimelastyear</v>
      </c>
      <c r="M54" t="str">
        <f t="shared" si="0"/>
        <v>Contingency Fee</v>
      </c>
      <c r="N54" t="str">
        <f t="shared" si="1"/>
        <v>Folies Bergeres</v>
      </c>
      <c r="O54" t="str">
        <f t="shared" si="2"/>
        <v>Safarhi</v>
      </c>
      <c r="P54" t="str">
        <f t="shared" si="3"/>
        <v>Contingency Fee</v>
      </c>
      <c r="Q54" t="str">
        <f t="shared" si="4"/>
        <v>Contingency Fee</v>
      </c>
      <c r="R54" t="str">
        <f t="shared" si="5"/>
        <v>Contingency Fee</v>
      </c>
      <c r="S54" t="str">
        <f t="shared" si="6"/>
        <v>Thistimelastyear</v>
      </c>
      <c r="V54">
        <f t="shared" si="7"/>
        <v>70</v>
      </c>
      <c r="W54">
        <f t="shared" si="8"/>
        <v>7</v>
      </c>
      <c r="X54">
        <f t="shared" si="9"/>
        <v>7</v>
      </c>
      <c r="Y54">
        <f t="shared" si="10"/>
        <v>5</v>
      </c>
      <c r="Z54">
        <f t="shared" si="10"/>
        <v>11</v>
      </c>
      <c r="AA54">
        <f t="shared" si="10"/>
        <v>13</v>
      </c>
      <c r="AB54">
        <f t="shared" si="11"/>
        <v>13</v>
      </c>
      <c r="AC54">
        <f t="shared" si="12"/>
        <v>3</v>
      </c>
      <c r="AD54">
        <f t="shared" si="13"/>
        <v>10</v>
      </c>
      <c r="AE54">
        <f t="shared" si="14"/>
        <v>3</v>
      </c>
      <c r="AF54">
        <f t="shared" si="14"/>
        <v>12</v>
      </c>
    </row>
    <row r="55" spans="1:33" hidden="1" outlineLevel="1">
      <c r="A55" t="s">
        <v>45</v>
      </c>
      <c r="B55" t="str">
        <f>A4</f>
        <v>Thistimelastyear</v>
      </c>
      <c r="C55">
        <f>AE4</f>
        <v>178.977</v>
      </c>
      <c r="D55">
        <f>AG4</f>
        <v>63</v>
      </c>
      <c r="E55">
        <f t="shared" si="15"/>
        <v>115.977</v>
      </c>
      <c r="F55">
        <f ca="1">SUMIF(B53:B64, B55, G53:G61)</f>
        <v>2.6828063241105633E-3</v>
      </c>
      <c r="H55">
        <f>AF4</f>
        <v>10</v>
      </c>
      <c r="J55">
        <v>4</v>
      </c>
      <c r="K55" t="str">
        <f t="shared" si="0"/>
        <v>Eden Rose</v>
      </c>
      <c r="L55" t="str">
        <f t="shared" si="0"/>
        <v>Safarhi</v>
      </c>
      <c r="M55" t="str">
        <f t="shared" si="0"/>
        <v>Jenny Ren</v>
      </c>
      <c r="N55" t="str">
        <f t="shared" si="1"/>
        <v>Eden Rose</v>
      </c>
      <c r="O55" t="str">
        <f t="shared" si="2"/>
        <v>Thistimelastyear</v>
      </c>
      <c r="P55" t="str">
        <f t="shared" si="3"/>
        <v>Safarhi</v>
      </c>
      <c r="Q55" t="str">
        <f t="shared" si="4"/>
        <v>Safarhi</v>
      </c>
      <c r="R55" t="str">
        <f t="shared" si="5"/>
        <v>Jenny Ren</v>
      </c>
      <c r="S55" t="str">
        <f t="shared" si="6"/>
        <v>Jenny Ren</v>
      </c>
      <c r="V55">
        <f t="shared" si="7"/>
        <v>83</v>
      </c>
      <c r="W55">
        <f t="shared" si="8"/>
        <v>25</v>
      </c>
      <c r="X55">
        <f t="shared" si="9"/>
        <v>25</v>
      </c>
      <c r="Y55">
        <f t="shared" si="10"/>
        <v>6</v>
      </c>
      <c r="Z55">
        <f t="shared" si="10"/>
        <v>13</v>
      </c>
      <c r="AA55">
        <f t="shared" si="10"/>
        <v>10</v>
      </c>
      <c r="AB55">
        <f t="shared" si="11"/>
        <v>6</v>
      </c>
      <c r="AC55">
        <f t="shared" si="12"/>
        <v>13</v>
      </c>
      <c r="AD55">
        <f t="shared" si="13"/>
        <v>13</v>
      </c>
      <c r="AE55">
        <f t="shared" si="14"/>
        <v>12</v>
      </c>
      <c r="AF55">
        <f t="shared" si="14"/>
        <v>10</v>
      </c>
    </row>
    <row r="56" spans="1:33" hidden="1" outlineLevel="1">
      <c r="A56" t="s">
        <v>46</v>
      </c>
      <c r="B56" t="str">
        <f>INDEX(A$2:A$20,MATCH(C56,M$2:M$20,0))</f>
        <v>Anna Jammeela</v>
      </c>
      <c r="C56">
        <f>LARGE(M$2:M$20, D56)</f>
        <v>66.12</v>
      </c>
      <c r="D56">
        <v>1</v>
      </c>
      <c r="E56">
        <f>LARGE(M$2:M$20, F56)</f>
        <v>61.24</v>
      </c>
      <c r="F56">
        <v>2</v>
      </c>
      <c r="G56">
        <f t="shared" ref="G56:G61" si="16">IF(C56&gt;0, (1/C56)*(C56-E56), 0.1)</f>
        <v>7.3805202661827024E-2</v>
      </c>
      <c r="H56">
        <f t="shared" ref="H56:H61" si="17">INDEX(AF$2:AF$20,MATCH(B56,A$2:A$20,0))</f>
        <v>5</v>
      </c>
      <c r="J56">
        <v>5</v>
      </c>
      <c r="K56" t="str">
        <f t="shared" si="0"/>
        <v>Place Des Vosges (IRE)</v>
      </c>
      <c r="L56" t="str">
        <f t="shared" si="0"/>
        <v>Eden Rose</v>
      </c>
      <c r="M56" t="str">
        <f t="shared" si="0"/>
        <v>Folies Bergeres</v>
      </c>
      <c r="N56" t="str">
        <f t="shared" si="1"/>
        <v>Konigin</v>
      </c>
      <c r="O56" t="str">
        <f t="shared" si="2"/>
        <v>Eden Rose</v>
      </c>
      <c r="P56" t="str">
        <f t="shared" si="3"/>
        <v>Citta Doro</v>
      </c>
      <c r="Q56" t="str">
        <f t="shared" si="4"/>
        <v>Citta Doro</v>
      </c>
      <c r="R56" t="str">
        <f t="shared" si="5"/>
        <v>Cosmogyral (IRE)</v>
      </c>
      <c r="S56" t="str">
        <f t="shared" si="6"/>
        <v>Eden Rose</v>
      </c>
      <c r="V56">
        <f t="shared" si="7"/>
        <v>63</v>
      </c>
      <c r="W56">
        <f t="shared" si="8"/>
        <v>-2</v>
      </c>
      <c r="X56">
        <f t="shared" si="9"/>
        <v>-2</v>
      </c>
      <c r="Y56">
        <f t="shared" si="10"/>
        <v>10</v>
      </c>
      <c r="Z56">
        <f t="shared" si="10"/>
        <v>9</v>
      </c>
      <c r="AA56">
        <f t="shared" si="10"/>
        <v>7</v>
      </c>
      <c r="AB56">
        <f t="shared" si="11"/>
        <v>10</v>
      </c>
      <c r="AC56">
        <f t="shared" si="12"/>
        <v>4</v>
      </c>
      <c r="AD56">
        <f t="shared" si="13"/>
        <v>9</v>
      </c>
      <c r="AE56">
        <f t="shared" si="14"/>
        <v>11</v>
      </c>
      <c r="AF56">
        <f t="shared" si="14"/>
        <v>3</v>
      </c>
    </row>
    <row r="57" spans="1:33" hidden="1" outlineLevel="1">
      <c r="A57" t="s">
        <v>25</v>
      </c>
      <c r="B57" t="str">
        <f>INDEX(A$2:A$20,MATCH(C57,W$2:W$20,0))</f>
        <v>Thistimelastyear</v>
      </c>
      <c r="C57">
        <f>LARGE(W$2:W$20, D57)</f>
        <v>20.239999999999998</v>
      </c>
      <c r="D57">
        <v>1</v>
      </c>
      <c r="E57">
        <f>LARGE(W$2:W$20, F57)</f>
        <v>20.185700000000001</v>
      </c>
      <c r="F57">
        <v>2</v>
      </c>
      <c r="G57">
        <f t="shared" si="16"/>
        <v>2.6828063241105633E-3</v>
      </c>
      <c r="H57">
        <f t="shared" si="17"/>
        <v>10</v>
      </c>
      <c r="J57">
        <v>6</v>
      </c>
      <c r="K57" t="str">
        <f t="shared" si="0"/>
        <v>Konigin</v>
      </c>
      <c r="L57" t="str">
        <f t="shared" si="0"/>
        <v>Folies Bergeres</v>
      </c>
      <c r="M57" t="str">
        <f t="shared" si="0"/>
        <v>Safarhi</v>
      </c>
      <c r="N57" t="str">
        <f t="shared" si="1"/>
        <v>Contingency Fee</v>
      </c>
      <c r="O57" t="str">
        <f t="shared" si="2"/>
        <v>Folies Bergeres</v>
      </c>
      <c r="P57" t="str">
        <f t="shared" si="3"/>
        <v>Folies Bergeres</v>
      </c>
      <c r="Q57" t="str">
        <f t="shared" si="4"/>
        <v>Folies Bergeres</v>
      </c>
      <c r="R57" t="str">
        <f t="shared" si="5"/>
        <v>Anna Jammeela</v>
      </c>
      <c r="S57" t="str">
        <f t="shared" si="6"/>
        <v>Konigin</v>
      </c>
      <c r="V57">
        <f t="shared" si="7"/>
        <v>70</v>
      </c>
      <c r="W57">
        <f t="shared" si="8"/>
        <v>6</v>
      </c>
      <c r="X57">
        <f t="shared" si="9"/>
        <v>6</v>
      </c>
      <c r="Y57">
        <f t="shared" si="10"/>
        <v>8</v>
      </c>
      <c r="Z57">
        <f t="shared" si="10"/>
        <v>12</v>
      </c>
      <c r="AA57">
        <f t="shared" si="10"/>
        <v>12</v>
      </c>
      <c r="AB57">
        <f t="shared" si="11"/>
        <v>9</v>
      </c>
      <c r="AC57">
        <f t="shared" si="12"/>
        <v>6</v>
      </c>
      <c r="AD57">
        <f t="shared" si="13"/>
        <v>12</v>
      </c>
      <c r="AE57">
        <f t="shared" si="14"/>
        <v>10</v>
      </c>
      <c r="AF57">
        <f t="shared" si="14"/>
        <v>1</v>
      </c>
    </row>
    <row r="58" spans="1:33" hidden="1" outlineLevel="1">
      <c r="A58" t="s">
        <v>28</v>
      </c>
      <c r="B58" t="str">
        <f>INDEX(A$2:A$20,MATCH(C58,AA$2:AA$20,0))</f>
        <v>Jenny Ren</v>
      </c>
      <c r="C58">
        <f>LARGE(AA$2:AA$20, D58)</f>
        <v>2.1147999999999998</v>
      </c>
      <c r="D58">
        <v>1</v>
      </c>
      <c r="E58">
        <f>LARGE(AA$2:AA$20, F58)</f>
        <v>1.8438000000000001</v>
      </c>
      <c r="F58">
        <v>2</v>
      </c>
      <c r="G58">
        <f t="shared" si="16"/>
        <v>0.12814450539058053</v>
      </c>
      <c r="H58">
        <f t="shared" si="17"/>
        <v>7</v>
      </c>
      <c r="J58">
        <v>7</v>
      </c>
      <c r="K58" t="str">
        <f t="shared" si="0"/>
        <v>Folies Bergeres</v>
      </c>
      <c r="L58" t="str">
        <f t="shared" si="0"/>
        <v>Cosmogyral (IRE)</v>
      </c>
      <c r="M58" t="str">
        <f t="shared" si="0"/>
        <v>Eden Rose</v>
      </c>
      <c r="N58" t="str">
        <f t="shared" si="1"/>
        <v>Place Des Vosges (IRE)</v>
      </c>
      <c r="O58" t="str">
        <f t="shared" si="2"/>
        <v>Thresholdofadream (IRE)</v>
      </c>
      <c r="P58" t="str">
        <f t="shared" si="3"/>
        <v>Anna Jammeela</v>
      </c>
      <c r="Q58" t="str">
        <f t="shared" si="4"/>
        <v>Anna Jammeela</v>
      </c>
      <c r="R58" t="str">
        <f t="shared" si="5"/>
        <v>Sincerely Resdev</v>
      </c>
      <c r="S58" t="str">
        <f t="shared" si="6"/>
        <v>Cosmogyral (IRE)</v>
      </c>
      <c r="V58">
        <f t="shared" si="7"/>
        <v>52</v>
      </c>
      <c r="W58">
        <f t="shared" si="8"/>
        <v>0</v>
      </c>
      <c r="X58">
        <f t="shared" si="9"/>
        <v>0</v>
      </c>
      <c r="Y58">
        <f t="shared" si="10"/>
        <v>11</v>
      </c>
      <c r="Z58">
        <f t="shared" si="10"/>
        <v>7</v>
      </c>
      <c r="AA58">
        <f t="shared" si="10"/>
        <v>1</v>
      </c>
      <c r="AB58">
        <f t="shared" si="11"/>
        <v>12</v>
      </c>
      <c r="AC58">
        <f t="shared" si="12"/>
        <v>1</v>
      </c>
      <c r="AD58">
        <f t="shared" si="13"/>
        <v>4</v>
      </c>
      <c r="AE58">
        <f t="shared" si="14"/>
        <v>7</v>
      </c>
      <c r="AF58">
        <f t="shared" si="14"/>
        <v>9</v>
      </c>
    </row>
    <row r="59" spans="1:33" hidden="1" outlineLevel="1">
      <c r="A59" t="s">
        <v>30</v>
      </c>
      <c r="B59" t="str">
        <f>INDEX(A$2:A$20,MATCH(C59,AC$2:AC$20,0))</f>
        <v>Safarhi</v>
      </c>
      <c r="C59">
        <f>LARGE(AC$2:AC$20, D59)</f>
        <v>4.9622000000000002</v>
      </c>
      <c r="D59">
        <v>1</v>
      </c>
      <c r="E59">
        <f>LARGE(AC$2:AC$20, F59)</f>
        <v>2.5941000000000001</v>
      </c>
      <c r="F59">
        <v>2</v>
      </c>
      <c r="G59">
        <f t="shared" si="16"/>
        <v>0.47722784248921851</v>
      </c>
      <c r="H59">
        <f t="shared" si="17"/>
        <v>10</v>
      </c>
      <c r="J59">
        <v>8</v>
      </c>
      <c r="K59" t="str">
        <f t="shared" si="0"/>
        <v>Jenny Ren</v>
      </c>
      <c r="L59" t="str">
        <f t="shared" si="0"/>
        <v>Anna Jammeela</v>
      </c>
      <c r="M59" t="str">
        <f t="shared" si="0"/>
        <v>Thresholdofadream (IRE)</v>
      </c>
      <c r="N59" t="str">
        <f t="shared" si="1"/>
        <v>Jenny Ren</v>
      </c>
      <c r="O59" t="str">
        <f t="shared" si="2"/>
        <v>Contingency Fee</v>
      </c>
      <c r="P59" t="str">
        <f t="shared" si="3"/>
        <v>Konigin</v>
      </c>
      <c r="Q59" t="str">
        <f t="shared" si="4"/>
        <v>Konigin</v>
      </c>
      <c r="R59" t="str">
        <f t="shared" si="5"/>
        <v>Safarhi</v>
      </c>
      <c r="S59" t="str">
        <f t="shared" si="6"/>
        <v>Anna Jammeela</v>
      </c>
      <c r="V59">
        <f t="shared" si="7"/>
        <v>54</v>
      </c>
      <c r="W59">
        <f t="shared" si="8"/>
        <v>0</v>
      </c>
      <c r="X59">
        <f t="shared" si="9"/>
        <v>0</v>
      </c>
      <c r="Y59">
        <f t="shared" si="10"/>
        <v>13</v>
      </c>
      <c r="Z59">
        <f t="shared" si="10"/>
        <v>6</v>
      </c>
      <c r="AA59">
        <f t="shared" si="10"/>
        <v>4</v>
      </c>
      <c r="AB59">
        <f t="shared" si="11"/>
        <v>2</v>
      </c>
      <c r="AC59">
        <f t="shared" si="12"/>
        <v>7</v>
      </c>
      <c r="AD59">
        <f t="shared" si="13"/>
        <v>5</v>
      </c>
      <c r="AE59">
        <f t="shared" si="14"/>
        <v>9</v>
      </c>
      <c r="AF59">
        <f t="shared" si="14"/>
        <v>8</v>
      </c>
    </row>
    <row r="60" spans="1:33" hidden="1" outlineLevel="1">
      <c r="A60" t="s">
        <v>26</v>
      </c>
      <c r="B60" t="str">
        <f>INDEX(A$2:A$20,MATCH(C60,Y$2:Y$20,0))</f>
        <v>Jenny Ren</v>
      </c>
      <c r="C60">
        <f>LARGE(Y$2:Y$20, D60)</f>
        <v>3.0286</v>
      </c>
      <c r="D60">
        <v>1</v>
      </c>
      <c r="E60">
        <f>LARGE(Y$2:Y$20, F60)</f>
        <v>2.6536</v>
      </c>
      <c r="F60">
        <v>2</v>
      </c>
      <c r="G60">
        <f t="shared" si="16"/>
        <v>0.1238195866076735</v>
      </c>
      <c r="H60">
        <f t="shared" si="17"/>
        <v>7</v>
      </c>
      <c r="J60">
        <v>9</v>
      </c>
      <c r="K60" t="str">
        <f t="shared" si="0"/>
        <v>Thistimelastyear</v>
      </c>
      <c r="L60" t="str">
        <f t="shared" si="0"/>
        <v>Citta Doro</v>
      </c>
      <c r="M60" t="str">
        <f t="shared" si="0"/>
        <v>Place Des Vosges (IRE)</v>
      </c>
      <c r="N60" t="str">
        <f t="shared" si="1"/>
        <v>Sincerely Resdev</v>
      </c>
      <c r="O60" t="str">
        <f t="shared" si="2"/>
        <v>Anna Jammeela</v>
      </c>
      <c r="P60" t="str">
        <f t="shared" si="3"/>
        <v>Place Des Vosges (IRE)</v>
      </c>
      <c r="Q60" t="str">
        <f t="shared" si="4"/>
        <v>Place Des Vosges (IRE)</v>
      </c>
      <c r="R60" t="str">
        <f t="shared" si="5"/>
        <v>Place Des Vosges (IRE)</v>
      </c>
      <c r="S60" t="str">
        <f t="shared" si="6"/>
        <v>Place Des Vosges (IRE)</v>
      </c>
      <c r="V60">
        <f t="shared" si="7"/>
        <v>40</v>
      </c>
      <c r="W60">
        <f t="shared" si="8"/>
        <v>-22</v>
      </c>
      <c r="X60">
        <f t="shared" si="9"/>
        <v>-22</v>
      </c>
      <c r="Y60">
        <f t="shared" si="10"/>
        <v>9</v>
      </c>
      <c r="Z60">
        <f t="shared" si="10"/>
        <v>3</v>
      </c>
      <c r="AA60">
        <f t="shared" si="10"/>
        <v>5</v>
      </c>
      <c r="AB60">
        <f t="shared" si="11"/>
        <v>7</v>
      </c>
      <c r="AC60">
        <f t="shared" si="12"/>
        <v>5</v>
      </c>
      <c r="AD60">
        <f t="shared" si="13"/>
        <v>2</v>
      </c>
      <c r="AE60">
        <f t="shared" si="14"/>
        <v>4</v>
      </c>
      <c r="AF60">
        <f t="shared" si="14"/>
        <v>5</v>
      </c>
    </row>
    <row r="61" spans="1:33" hidden="1" outlineLevel="1">
      <c r="A61" t="s">
        <v>47</v>
      </c>
      <c r="B61" t="str">
        <f>INDEX(A$2:A$20,MATCH(C61,AD$2:AD$20,0))</f>
        <v>Folies Bergeres</v>
      </c>
      <c r="C61">
        <f>LARGE(AD$2:AD$20, D61)</f>
        <v>23.464500000000001</v>
      </c>
      <c r="D61">
        <v>1</v>
      </c>
      <c r="E61">
        <f>LARGE(AD$2:AD$20, F61)</f>
        <v>20.099900000000002</v>
      </c>
      <c r="F61">
        <v>2</v>
      </c>
      <c r="G61">
        <f t="shared" si="16"/>
        <v>0.14339108014234267</v>
      </c>
      <c r="H61">
        <f t="shared" si="17"/>
        <v>10</v>
      </c>
      <c r="J61">
        <v>10</v>
      </c>
      <c r="K61" t="str">
        <f t="shared" si="0"/>
        <v>Citta Doro</v>
      </c>
      <c r="L61" t="str">
        <f t="shared" si="0"/>
        <v>Contingency Fee</v>
      </c>
      <c r="M61" t="str">
        <f t="shared" si="0"/>
        <v>Anna Jammeela</v>
      </c>
      <c r="N61" t="str">
        <f t="shared" si="1"/>
        <v>Safarhi</v>
      </c>
      <c r="O61" t="str">
        <f t="shared" si="2"/>
        <v>Cosmogyral (IRE)</v>
      </c>
      <c r="P61" t="str">
        <f t="shared" si="3"/>
        <v>Eden Rose</v>
      </c>
      <c r="Q61" t="str">
        <f t="shared" si="4"/>
        <v>Eden Rose</v>
      </c>
      <c r="R61" t="str">
        <f t="shared" si="5"/>
        <v>Thresholdofadream (IRE)</v>
      </c>
      <c r="S61" t="str">
        <f t="shared" si="6"/>
        <v>Safarhi</v>
      </c>
      <c r="V61">
        <f t="shared" si="7"/>
        <v>65</v>
      </c>
      <c r="W61">
        <f t="shared" si="8"/>
        <v>8</v>
      </c>
      <c r="X61">
        <f>IF(ISNA(W61),"",W61)</f>
        <v>8</v>
      </c>
      <c r="Y61">
        <f t="shared" si="10"/>
        <v>3</v>
      </c>
      <c r="Z61">
        <f t="shared" si="10"/>
        <v>10</v>
      </c>
      <c r="AA61">
        <f t="shared" si="10"/>
        <v>8</v>
      </c>
      <c r="AB61">
        <f t="shared" si="11"/>
        <v>4</v>
      </c>
      <c r="AC61">
        <f t="shared" si="12"/>
        <v>10</v>
      </c>
      <c r="AD61">
        <f t="shared" si="13"/>
        <v>11</v>
      </c>
      <c r="AE61">
        <f t="shared" si="14"/>
        <v>13</v>
      </c>
      <c r="AF61">
        <f t="shared" si="14"/>
        <v>6</v>
      </c>
    </row>
    <row r="62" spans="1:33" hidden="1" outlineLevel="1">
      <c r="A62" t="s">
        <v>116</v>
      </c>
      <c r="B62" t="str">
        <f>IF(OR(D2="5f ", D2="6f ", D2="7f ", D2="1m "), B57, IF(J2="2yo", B59, B53))</f>
        <v>Contingency Fee</v>
      </c>
      <c r="J62">
        <v>11</v>
      </c>
      <c r="K62" t="str">
        <f t="shared" si="0"/>
        <v>Safarhi</v>
      </c>
      <c r="L62" t="str">
        <f t="shared" si="0"/>
        <v>Place Des Vosges (IRE)</v>
      </c>
      <c r="M62" t="str">
        <f t="shared" si="0"/>
        <v>Sincerely Resdev</v>
      </c>
      <c r="N62" t="str">
        <f t="shared" si="1"/>
        <v>Citta Doro</v>
      </c>
      <c r="O62" t="str">
        <f t="shared" si="2"/>
        <v>Sincerely Resdev</v>
      </c>
      <c r="P62" t="str">
        <f t="shared" si="3"/>
        <v>Thistimelastyear</v>
      </c>
      <c r="Q62" t="str">
        <f t="shared" si="4"/>
        <v>Thistimelastyear</v>
      </c>
      <c r="R62" t="str">
        <f t="shared" si="5"/>
        <v>Eden Rose</v>
      </c>
      <c r="S62" t="str">
        <f t="shared" si="6"/>
        <v>Sincerely Resdev</v>
      </c>
      <c r="V62">
        <f t="shared" si="7"/>
        <v>28</v>
      </c>
      <c r="W62">
        <f t="shared" si="8"/>
        <v>-18</v>
      </c>
      <c r="X62">
        <f t="shared" ref="X62:X80" si="18">IF(ISNA(W62),"",W62)</f>
        <v>-18</v>
      </c>
      <c r="Y62">
        <f t="shared" si="10"/>
        <v>1</v>
      </c>
      <c r="Z62">
        <f t="shared" si="10"/>
        <v>2</v>
      </c>
      <c r="AA62">
        <f t="shared" si="10"/>
        <v>3</v>
      </c>
      <c r="AB62">
        <f t="shared" si="11"/>
        <v>5</v>
      </c>
      <c r="AC62">
        <f t="shared" si="12"/>
        <v>2</v>
      </c>
      <c r="AD62">
        <f t="shared" si="13"/>
        <v>3</v>
      </c>
      <c r="AE62">
        <f t="shared" si="14"/>
        <v>5</v>
      </c>
      <c r="AF62">
        <f t="shared" si="14"/>
        <v>7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Folies Bergeres</v>
      </c>
      <c r="C63" t="str">
        <f>IF(G68="Handicap", INDEX(B53:B55,(MATCH(LARGE(D53:D55,3),D53:D55,0))))</f>
        <v>Contingency Fee</v>
      </c>
      <c r="D63" t="str">
        <f>IF(G68="Handicap", INDEX(B53:B55,(MATCH(LARGE(E53:E55,1),E53:E55,0))))</f>
        <v>Contingency Fee</v>
      </c>
      <c r="G63" t="s">
        <v>68</v>
      </c>
      <c r="H63">
        <f>COUNTIF(A2:A30, "*")</f>
        <v>13</v>
      </c>
      <c r="J63">
        <v>12</v>
      </c>
      <c r="K63" t="str">
        <f t="shared" si="0"/>
        <v>Thresholdofadream (IRE)</v>
      </c>
      <c r="L63" t="str">
        <f t="shared" si="0"/>
        <v>Sincerely Resdev</v>
      </c>
      <c r="M63" t="str">
        <f t="shared" si="0"/>
        <v>Citta Doro</v>
      </c>
      <c r="N63" t="str">
        <f t="shared" si="1"/>
        <v>Anna Jammeela</v>
      </c>
      <c r="O63" t="str">
        <f t="shared" si="2"/>
        <v>Place Des Vosges (IRE)</v>
      </c>
      <c r="P63" t="str">
        <f t="shared" si="3"/>
        <v>Sincerely Resdev</v>
      </c>
      <c r="Q63" t="str">
        <f t="shared" si="4"/>
        <v>Sincerely Resdev</v>
      </c>
      <c r="R63" t="str">
        <f t="shared" si="5"/>
        <v>Citta Doro</v>
      </c>
      <c r="S63" t="str">
        <f t="shared" si="6"/>
        <v>Citta Doro</v>
      </c>
      <c r="V63">
        <f t="shared" si="7"/>
        <v>28</v>
      </c>
      <c r="W63">
        <f t="shared" si="8"/>
        <v>-34</v>
      </c>
      <c r="X63">
        <f t="shared" si="18"/>
        <v>-34</v>
      </c>
      <c r="Y63">
        <f t="shared" si="10"/>
        <v>4</v>
      </c>
      <c r="Z63">
        <f t="shared" si="10"/>
        <v>5</v>
      </c>
      <c r="AA63">
        <f t="shared" si="10"/>
        <v>2</v>
      </c>
      <c r="AB63">
        <f t="shared" si="11"/>
        <v>3</v>
      </c>
      <c r="AC63">
        <f t="shared" si="12"/>
        <v>9</v>
      </c>
      <c r="AD63">
        <f t="shared" si="13"/>
        <v>1</v>
      </c>
      <c r="AE63">
        <f t="shared" si="14"/>
        <v>2</v>
      </c>
      <c r="AF63">
        <f t="shared" si="14"/>
        <v>2</v>
      </c>
    </row>
    <row r="64" spans="1:33" hidden="1" outlineLevel="1">
      <c r="A64" t="s">
        <v>48</v>
      </c>
      <c r="B64" t="str">
        <f>INDEX(B53:B63,MODE(MATCH(B53:B63,B53:B63,0)))</f>
        <v>Folies Bergeres</v>
      </c>
      <c r="C64">
        <f>INDEX(AF$2:AF$20,MATCH(B64,A$2:A$20,0))</f>
        <v>10</v>
      </c>
      <c r="D64">
        <v>1</v>
      </c>
      <c r="E64">
        <f>SUMIF(B53:B61, B64, G53:G61)</f>
        <v>0.14339108014234267</v>
      </c>
      <c r="F64">
        <v>0</v>
      </c>
      <c r="G64" t="str">
        <f>K2</f>
        <v>betyourway At Betway Handicap</v>
      </c>
      <c r="J64">
        <v>13</v>
      </c>
      <c r="K64" t="str">
        <f t="shared" si="0"/>
        <v>Sincerely Resdev</v>
      </c>
      <c r="L64" t="str">
        <f t="shared" si="0"/>
        <v>Thresholdofadream (IRE)</v>
      </c>
      <c r="M64" t="str">
        <f t="shared" si="0"/>
        <v>Cosmogyral (IRE)</v>
      </c>
      <c r="N64" t="str">
        <f t="shared" si="1"/>
        <v>Thresholdofadream (IRE)</v>
      </c>
      <c r="O64" t="str">
        <f t="shared" si="2"/>
        <v>Citta Doro</v>
      </c>
      <c r="P64" t="str">
        <f t="shared" si="3"/>
        <v>Cosmogyral (IRE)</v>
      </c>
      <c r="Q64" t="str">
        <f t="shared" si="4"/>
        <v>Cosmogyral (IRE)</v>
      </c>
      <c r="R64" t="str">
        <f t="shared" si="5"/>
        <v>Konigin</v>
      </c>
      <c r="S64" t="str">
        <f t="shared" si="6"/>
        <v>Thresholdofadream (IRE)</v>
      </c>
      <c r="V64">
        <f t="shared" si="7"/>
        <v>40</v>
      </c>
      <c r="W64">
        <f t="shared" si="8"/>
        <v>-15</v>
      </c>
      <c r="X64">
        <f t="shared" si="18"/>
        <v>-15</v>
      </c>
      <c r="Y64">
        <f t="shared" si="10"/>
        <v>2</v>
      </c>
      <c r="Z64">
        <f t="shared" si="10"/>
        <v>1</v>
      </c>
      <c r="AA64">
        <f t="shared" si="10"/>
        <v>6</v>
      </c>
      <c r="AB64">
        <f t="shared" si="11"/>
        <v>1</v>
      </c>
      <c r="AC64">
        <f t="shared" si="12"/>
        <v>12</v>
      </c>
      <c r="AD64">
        <f t="shared" si="13"/>
        <v>7</v>
      </c>
      <c r="AE64">
        <f t="shared" si="14"/>
        <v>7</v>
      </c>
      <c r="AF64">
        <f t="shared" si="14"/>
        <v>4</v>
      </c>
    </row>
    <row r="65" spans="1:32" hidden="1" outlineLevel="1">
      <c r="A65" t="s">
        <v>121</v>
      </c>
      <c r="B65" t="str">
        <f>IF(ISNA(G96), "no selection", G96)</f>
        <v>Thistimelastyear</v>
      </c>
      <c r="C65">
        <f>INDEX(AF$2:AF$20,MATCH(B65,A$2:A$20,0))</f>
        <v>10</v>
      </c>
      <c r="D65">
        <v>1</v>
      </c>
      <c r="F65">
        <f>IF(G68="Non Handicap", F64+1, F64)</f>
        <v>0</v>
      </c>
      <c r="G65" t="str">
        <f>D2</f>
        <v xml:space="preserve">1m6f </v>
      </c>
      <c r="H65">
        <f>LARGE(G58:G60, 1)</f>
        <v>0.47722784248921851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>
        <f t="shared" si="11"/>
        <v>1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3105</v>
      </c>
      <c r="H66">
        <f ca="1">LARGE(F53:F55, 1)</f>
        <v>0.14339108014234267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1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Folies Bergeres</v>
      </c>
      <c r="F67">
        <f>IF(H63&lt;11, F66+1, F66)</f>
        <v>0</v>
      </c>
      <c r="G67" t="str">
        <f>G2</f>
        <v>Standard</v>
      </c>
      <c r="H67" t="str">
        <f ca="1">INDEX(B53:B55,MATCH(H66,F53:F55,0))</f>
        <v>Folies Bergeres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1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Folies Bergeres</v>
      </c>
      <c r="B68" t="str">
        <f ca="1">IF(ISNA(A68), B56, A68)</f>
        <v>Folies Bergeres</v>
      </c>
      <c r="C68">
        <f ca="1">INDEX(AF$2:AF$20,MATCH(B68,A$2:A$20,0))</f>
        <v>10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1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Folies Bergeres</v>
      </c>
      <c r="C69">
        <f ca="1">INDEX(AF$2:AF$20,MATCH(B69,A$2:A$20,0))</f>
        <v>10</v>
      </c>
      <c r="D69">
        <v>1</v>
      </c>
      <c r="F69">
        <f ca="1">IF(E70&gt;1, F68+1, F68)</f>
        <v>0</v>
      </c>
      <c r="G69">
        <f ca="1">IF(G66&lt;5000, F70-1, F70)</f>
        <v>-1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1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Folies Bergeres</v>
      </c>
      <c r="C70">
        <f ca="1">INDEX(AF$2:AF$20,MATCH(B70,A$2:A$20,0))</f>
        <v>10</v>
      </c>
      <c r="D70">
        <v>1</v>
      </c>
      <c r="E70">
        <f ca="1">SUMIF(B53:B61, B70, G53:G61)</f>
        <v>0.14339108014234267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1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1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Contingency Fee</v>
      </c>
      <c r="C72">
        <f>C53</f>
        <v>184.32830000000001</v>
      </c>
      <c r="D72">
        <f>(1/C72)*(C72-C73)</f>
        <v>4.1491187191549424E-3</v>
      </c>
      <c r="E72">
        <f>H53</f>
        <v>6.5</v>
      </c>
      <c r="F72">
        <f>(E72*10)-10</f>
        <v>55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1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Folies Bergeres</v>
      </c>
      <c r="C73">
        <f t="shared" si="19"/>
        <v>183.5635</v>
      </c>
      <c r="D73">
        <f>(1/C73)*(C73-C74)</f>
        <v>2.4985904060447751E-2</v>
      </c>
      <c r="E73">
        <f t="shared" ref="E73:E74" si="20">H54</f>
        <v>10</v>
      </c>
      <c r="F73">
        <f>(E73*10)-10</f>
        <v>90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1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Thistimelastyear</v>
      </c>
      <c r="C74">
        <f t="shared" si="19"/>
        <v>178.977</v>
      </c>
      <c r="E74">
        <f t="shared" si="20"/>
        <v>10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1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1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1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4.5</v>
      </c>
      <c r="C77">
        <f>SMALL(AF2:AF50, 1)</f>
        <v>4.5</v>
      </c>
      <c r="D77" t="str">
        <f>IF(G77&lt;=3, "YES", "NO")</f>
        <v>NO</v>
      </c>
      <c r="E77">
        <f>IF(C77=0,SMALL(AF2:AF49,2), C77)</f>
        <v>4.5</v>
      </c>
      <c r="F77">
        <f>IF(E77=0, SMALL(AF2:AF49, 3), E77)</f>
        <v>4.5</v>
      </c>
      <c r="G77">
        <f>IF(F77=0, SMALL(AF2:AF49, 4), F77)</f>
        <v>4.5</v>
      </c>
      <c r="H77" t="str">
        <f>INDEX(A2:A50, MATCH(G77, AF2:AF50, 0))</f>
        <v>Cosmogyral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1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168.0548</v>
      </c>
      <c r="C78">
        <f>(B79-B78)+0.01</f>
        <v>16.283500000000014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1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184.32830000000001</v>
      </c>
      <c r="C79">
        <f>C78/B79</f>
        <v>8.8339663524266282E-2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Cosmogyral (IRE) is highly rated.</v>
      </c>
      <c r="H79" t="str">
        <f>INDEX(A2:A50, MATCH(B79, AE2:AE50, 0))</f>
        <v>Contingency Fee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1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20.185700000000001</v>
      </c>
      <c r="C80">
        <f>(B81-B80)+0.01</f>
        <v>6.4299999999997789E-2</v>
      </c>
      <c r="D80" t="str">
        <f>D2</f>
        <v xml:space="preserve">1m6f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1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20.239999999999998</v>
      </c>
      <c r="C81">
        <f>C80/B81</f>
        <v>3.1768774703556223E-3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Thresholdofadream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Wolverhampton</v>
      </c>
    </row>
    <row r="82" spans="1:19" hidden="1" outlineLevel="1">
      <c r="A82" t="s">
        <v>110</v>
      </c>
      <c r="B82">
        <f>INDEX(M2:M49, MATCH(H77, A2:A49, 0))</f>
        <v>60.990299999999998</v>
      </c>
      <c r="C82">
        <f>(B83-B82)+0.01</f>
        <v>5.1397000000000066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66.12</v>
      </c>
      <c r="C83">
        <f>C82/B83</f>
        <v>7.7732909860859137E-2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Cosmogyral (IRE)is the form horse.</v>
      </c>
      <c r="H83" t="str">
        <f>INDEX(A2:A50,MATCH(B83,INDEX(M2:M50,0)))</f>
        <v>Thresholdofadream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1.7782</v>
      </c>
      <c r="C84">
        <f>(B85-B84)+0.01</f>
        <v>3.194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4.9622000000000002</v>
      </c>
      <c r="C85">
        <f>C84/B85</f>
        <v>0.64366611583571798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Safarhi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12.4002</v>
      </c>
      <c r="C86">
        <f>(B87-B86)+0.01</f>
        <v>11.074300000000001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23.464500000000001</v>
      </c>
      <c r="C87">
        <f>C86/B87</f>
        <v>0.47195976901276399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Folies Bergeres is 47.2% ahead of Cosmogyral (IRE). </v>
      </c>
      <c r="H87" t="str">
        <f>INDEX(A2:A50, MATCH(B87, AD2:AD50, 0))</f>
        <v>Folies Bergeres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0.65849999999999997</v>
      </c>
      <c r="C88">
        <f>B89-B88</f>
        <v>2.3700999999999999</v>
      </c>
      <c r="H88" t="str">
        <f>INDEX(X2:X50, MATCH(B88, Y2:Y50, 0))</f>
        <v>Mackay, Nicky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3.0286</v>
      </c>
      <c r="C89">
        <f>C88/B89</f>
        <v>0.78257280591692524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Malune, Gabriele is 78.26% ahead of Mackay, Nicky. </v>
      </c>
      <c r="H89" t="str">
        <f>INDEX(X2:X50, MATCH(B89, Y2:Y50, 0))</f>
        <v>Malune, Gabriele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40.4176</v>
      </c>
      <c r="C90">
        <f>(B91-B90)+0.01</f>
        <v>14.485200000000001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54.892800000000001</v>
      </c>
      <c r="C91">
        <f>(C90+0.01)/(B91+0.01)</f>
        <v>0.26401567861748398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Jenny Ren outperformed Cosmogyral (IRE) significantly.</v>
      </c>
      <c r="H91" t="str">
        <f>INDEX(A2:A50, MATCH(B91, N2:N50, 0))</f>
        <v>Jenny Ren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213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0.24879999999999999</v>
      </c>
    </row>
    <row r="96" spans="1:19" hidden="1" outlineLevel="1">
      <c r="A96" t="s">
        <v>70</v>
      </c>
      <c r="B96">
        <f>INDEX(Sheet1!H:H, MATCH($A$51, Sheet1!$A:$A,0))</f>
        <v>0.26290000000000002</v>
      </c>
      <c r="C96" t="str">
        <f>IF(AND($B$94&gt;15,B96&gt;0.25),B55)</f>
        <v>Thistimelastyear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Thistimelastyear</v>
      </c>
      <c r="G96" t="str">
        <f>INDEX(F96:F101,MATCH(1,E96:E101,0))</f>
        <v>Thistimelastyear</v>
      </c>
    </row>
    <row r="97" spans="1:6" hidden="1" outlineLevel="1">
      <c r="A97" t="s">
        <v>25</v>
      </c>
      <c r="B97">
        <f>INDEX(Sheet1!J:J, MATCH($A$51, Sheet1!$A:$A,0))</f>
        <v>0.18779999999999999</v>
      </c>
      <c r="C97" t="b">
        <f>IF(AND($B$94&gt;15,B97&gt;0.25),B56)</f>
        <v>0</v>
      </c>
      <c r="D97">
        <f t="shared" si="22"/>
        <v>4</v>
      </c>
      <c r="E97">
        <f t="shared" si="23"/>
        <v>3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0.17369999999999999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0.15490000000000001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0.1221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0.216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20" bestFit="1" customWidth="1"/>
    <col min="3" max="3" width="15.5703125" bestFit="1" customWidth="1"/>
    <col min="4" max="5" width="12" bestFit="1" customWidth="1"/>
    <col min="6" max="6" width="13.28515625" bestFit="1" customWidth="1"/>
    <col min="7" max="7" width="109.140625" bestFit="1" customWidth="1"/>
    <col min="8" max="8" width="20" bestFit="1" customWidth="1"/>
    <col min="9" max="9" width="13.42578125" bestFit="1" customWidth="1"/>
    <col min="10" max="10" width="16.28515625" bestFit="1" customWidth="1"/>
    <col min="11" max="11" width="48.5703125" bestFit="1" customWidth="1"/>
    <col min="12" max="12" width="17.5703125" bestFit="1" customWidth="1"/>
    <col min="13" max="13" width="14" bestFit="1" customWidth="1"/>
    <col min="14" max="17" width="20" bestFit="1" customWidth="1"/>
    <col min="18" max="18" width="16" bestFit="1" customWidth="1"/>
    <col min="19" max="19" width="20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5" bestFit="1" customWidth="1"/>
    <col min="25" max="25" width="14.42578125" bestFit="1" customWidth="1"/>
    <col min="26" max="26" width="16.7109375" bestFit="1" customWidth="1"/>
    <col min="27" max="27" width="15" bestFit="1" customWidth="1"/>
    <col min="28" max="28" width="22.140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6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1146</v>
      </c>
      <c r="B2" s="1">
        <v>0.80208333333333337</v>
      </c>
      <c r="C2" t="s">
        <v>214</v>
      </c>
      <c r="D2" t="s">
        <v>719</v>
      </c>
      <c r="E2" t="s">
        <v>230</v>
      </c>
      <c r="F2">
        <v>3752</v>
      </c>
      <c r="G2" t="s">
        <v>979</v>
      </c>
      <c r="H2" t="s">
        <v>980</v>
      </c>
      <c r="I2" t="s">
        <v>233</v>
      </c>
      <c r="J2" t="s">
        <v>234</v>
      </c>
      <c r="K2" t="s">
        <v>1145</v>
      </c>
      <c r="L2">
        <v>2</v>
      </c>
      <c r="M2">
        <v>76.305499999999995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5.7142999999999997</v>
      </c>
      <c r="X2" t="s">
        <v>1001</v>
      </c>
      <c r="Y2">
        <v>1.3445</v>
      </c>
      <c r="Z2" t="s">
        <v>1147</v>
      </c>
      <c r="AA2">
        <v>1.5734999999999999</v>
      </c>
      <c r="AB2" t="s">
        <v>461</v>
      </c>
      <c r="AC2">
        <v>2.1078999999999999</v>
      </c>
      <c r="AD2">
        <v>27</v>
      </c>
      <c r="AE2">
        <v>230.10640000000001</v>
      </c>
      <c r="AF2">
        <v>1.38</v>
      </c>
      <c r="AG2">
        <v>0</v>
      </c>
    </row>
    <row r="3" spans="1:33">
      <c r="A3" t="s">
        <v>1148</v>
      </c>
      <c r="B3" s="1">
        <v>0.80208333333333337</v>
      </c>
      <c r="C3" t="s">
        <v>214</v>
      </c>
      <c r="D3" t="s">
        <v>719</v>
      </c>
      <c r="E3" t="s">
        <v>230</v>
      </c>
      <c r="F3">
        <v>3752</v>
      </c>
      <c r="G3" t="s">
        <v>979</v>
      </c>
      <c r="H3" t="s">
        <v>980</v>
      </c>
      <c r="I3" t="s">
        <v>233</v>
      </c>
      <c r="J3" t="s">
        <v>234</v>
      </c>
      <c r="K3" t="s">
        <v>1145</v>
      </c>
      <c r="L3">
        <v>2</v>
      </c>
      <c r="M3">
        <v>65.176000000000002</v>
      </c>
      <c r="N3">
        <v>33.1556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16.190000000000001</v>
      </c>
      <c r="X3" t="s">
        <v>246</v>
      </c>
      <c r="Y3">
        <v>1.9227000000000001</v>
      </c>
      <c r="Z3" t="s">
        <v>1149</v>
      </c>
      <c r="AA3">
        <v>1.5298</v>
      </c>
      <c r="AB3" t="s">
        <v>251</v>
      </c>
      <c r="AC3">
        <v>2.0386000000000002</v>
      </c>
      <c r="AD3">
        <v>1.5</v>
      </c>
      <c r="AE3">
        <v>164.21430000000001</v>
      </c>
      <c r="AF3">
        <v>4</v>
      </c>
      <c r="AG3">
        <v>0</v>
      </c>
    </row>
    <row r="4" spans="1:33">
      <c r="A4" t="s">
        <v>1150</v>
      </c>
      <c r="B4" s="1">
        <v>0.80208333333333337</v>
      </c>
      <c r="C4" t="s">
        <v>214</v>
      </c>
      <c r="D4" t="s">
        <v>719</v>
      </c>
      <c r="E4" t="s">
        <v>230</v>
      </c>
      <c r="F4">
        <v>3752</v>
      </c>
      <c r="G4" t="s">
        <v>979</v>
      </c>
      <c r="H4" t="s">
        <v>980</v>
      </c>
      <c r="I4" t="s">
        <v>233</v>
      </c>
      <c r="J4" t="s">
        <v>234</v>
      </c>
      <c r="K4" t="s">
        <v>1145</v>
      </c>
      <c r="L4">
        <v>2</v>
      </c>
      <c r="M4">
        <v>54.420499999999997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17.425699999999999</v>
      </c>
      <c r="X4" t="s">
        <v>1033</v>
      </c>
      <c r="Y4">
        <v>1.5004999999999999</v>
      </c>
      <c r="Z4" t="s">
        <v>1151</v>
      </c>
      <c r="AA4">
        <v>3.1280999999999999</v>
      </c>
      <c r="AB4" t="s">
        <v>310</v>
      </c>
      <c r="AC4">
        <v>2.0095000000000001</v>
      </c>
      <c r="AD4">
        <v>0</v>
      </c>
      <c r="AE4">
        <v>161.25790000000001</v>
      </c>
      <c r="AF4">
        <v>5</v>
      </c>
      <c r="AG4">
        <v>0</v>
      </c>
    </row>
    <row r="5" spans="1:33">
      <c r="A5" t="s">
        <v>1152</v>
      </c>
      <c r="B5" s="1">
        <v>0.80208333333333337</v>
      </c>
      <c r="C5" t="s">
        <v>214</v>
      </c>
      <c r="D5" t="s">
        <v>719</v>
      </c>
      <c r="E5" t="s">
        <v>230</v>
      </c>
      <c r="F5">
        <v>3752</v>
      </c>
      <c r="G5" t="s">
        <v>979</v>
      </c>
      <c r="H5" t="s">
        <v>980</v>
      </c>
      <c r="I5" t="s">
        <v>233</v>
      </c>
      <c r="J5" t="s">
        <v>234</v>
      </c>
      <c r="K5" t="s">
        <v>1145</v>
      </c>
      <c r="L5">
        <v>2</v>
      </c>
      <c r="M5">
        <v>37.770699999999998</v>
      </c>
      <c r="N5">
        <v>36.354799999999997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12.972099999999999</v>
      </c>
      <c r="X5" t="s">
        <v>1044</v>
      </c>
      <c r="Y5">
        <v>0.89559999999999995</v>
      </c>
      <c r="Z5" t="s">
        <v>1153</v>
      </c>
      <c r="AA5">
        <v>0.47289999999999999</v>
      </c>
      <c r="AB5" t="s">
        <v>1154</v>
      </c>
      <c r="AC5">
        <v>0.81830000000000003</v>
      </c>
      <c r="AD5">
        <v>0</v>
      </c>
      <c r="AE5">
        <v>122.6117</v>
      </c>
      <c r="AF5">
        <v>50</v>
      </c>
      <c r="AG5">
        <v>0</v>
      </c>
    </row>
    <row r="6" spans="1:33">
      <c r="A6" t="s">
        <v>1155</v>
      </c>
      <c r="B6" s="1">
        <v>0.80208333333333337</v>
      </c>
      <c r="C6" t="s">
        <v>214</v>
      </c>
      <c r="D6" t="s">
        <v>719</v>
      </c>
      <c r="E6" t="s">
        <v>230</v>
      </c>
      <c r="F6">
        <v>3752</v>
      </c>
      <c r="G6" t="s">
        <v>979</v>
      </c>
      <c r="H6" t="s">
        <v>980</v>
      </c>
      <c r="I6" t="s">
        <v>233</v>
      </c>
      <c r="J6" t="s">
        <v>234</v>
      </c>
      <c r="K6" t="s">
        <v>1145</v>
      </c>
      <c r="L6">
        <v>2</v>
      </c>
      <c r="M6">
        <v>43.349499999999999</v>
      </c>
      <c r="N6">
        <v>27.738600000000002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14.821400000000001</v>
      </c>
      <c r="X6" t="s">
        <v>997</v>
      </c>
      <c r="Y6">
        <v>1.9948999999999999</v>
      </c>
      <c r="Z6" t="s">
        <v>1156</v>
      </c>
      <c r="AA6">
        <v>0.85019999999999996</v>
      </c>
      <c r="AB6" t="s">
        <v>273</v>
      </c>
      <c r="AC6">
        <v>0.39279999999999998</v>
      </c>
      <c r="AD6">
        <v>1.5</v>
      </c>
      <c r="AE6">
        <v>121.8956</v>
      </c>
      <c r="AF6">
        <v>33</v>
      </c>
      <c r="AG6">
        <v>0</v>
      </c>
    </row>
    <row r="7" spans="1:33">
      <c r="A7" t="s">
        <v>1157</v>
      </c>
      <c r="B7" s="1">
        <v>0.80208333333333337</v>
      </c>
      <c r="C7" t="s">
        <v>214</v>
      </c>
      <c r="D7" t="s">
        <v>719</v>
      </c>
      <c r="E7" t="s">
        <v>230</v>
      </c>
      <c r="F7">
        <v>3752</v>
      </c>
      <c r="G7" t="s">
        <v>979</v>
      </c>
      <c r="H7" t="s">
        <v>980</v>
      </c>
      <c r="I7" t="s">
        <v>233</v>
      </c>
      <c r="J7" t="s">
        <v>234</v>
      </c>
      <c r="K7" t="s">
        <v>1145</v>
      </c>
      <c r="L7">
        <v>2</v>
      </c>
      <c r="M7">
        <v>31.852900000000002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14.3171</v>
      </c>
      <c r="X7" t="s">
        <v>1158</v>
      </c>
      <c r="Y7">
        <v>1.1888000000000001</v>
      </c>
      <c r="Z7" t="s">
        <v>262</v>
      </c>
      <c r="AA7">
        <v>1.5857000000000001</v>
      </c>
      <c r="AB7" t="s">
        <v>1159</v>
      </c>
      <c r="AC7">
        <v>8.4443999999999999</v>
      </c>
      <c r="AD7">
        <v>0</v>
      </c>
      <c r="AE7">
        <v>105.8373</v>
      </c>
      <c r="AF7">
        <v>12</v>
      </c>
      <c r="AG7">
        <v>0</v>
      </c>
    </row>
    <row r="8" spans="1:33">
      <c r="A8" t="s">
        <v>1160</v>
      </c>
      <c r="B8" s="1">
        <v>0.80208333333333337</v>
      </c>
      <c r="C8" t="s">
        <v>214</v>
      </c>
      <c r="D8" t="s">
        <v>719</v>
      </c>
      <c r="E8" t="s">
        <v>230</v>
      </c>
      <c r="F8">
        <v>3752</v>
      </c>
      <c r="G8" t="s">
        <v>979</v>
      </c>
      <c r="H8" t="s">
        <v>980</v>
      </c>
      <c r="I8" t="s">
        <v>233</v>
      </c>
      <c r="J8" t="s">
        <v>234</v>
      </c>
      <c r="K8" t="s">
        <v>1145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1051</v>
      </c>
      <c r="Y8">
        <v>3.1953</v>
      </c>
      <c r="Z8" t="s">
        <v>1161</v>
      </c>
      <c r="AA8">
        <v>3.7324000000000002</v>
      </c>
      <c r="AB8" t="s">
        <v>540</v>
      </c>
      <c r="AC8">
        <v>2.0297999999999998</v>
      </c>
      <c r="AD8">
        <v>0</v>
      </c>
      <c r="AE8">
        <v>8.9574999999999996</v>
      </c>
      <c r="AF8">
        <v>5</v>
      </c>
      <c r="AG8">
        <v>0</v>
      </c>
    </row>
    <row r="9" spans="1:33">
      <c r="A9" t="s">
        <v>1162</v>
      </c>
      <c r="B9" s="1">
        <v>0.80208333333333337</v>
      </c>
      <c r="C9" t="s">
        <v>214</v>
      </c>
      <c r="D9" t="s">
        <v>719</v>
      </c>
      <c r="E9" t="s">
        <v>230</v>
      </c>
      <c r="F9">
        <v>3752</v>
      </c>
      <c r="G9" t="s">
        <v>979</v>
      </c>
      <c r="H9" t="s">
        <v>980</v>
      </c>
      <c r="I9" t="s">
        <v>233</v>
      </c>
      <c r="J9" t="s">
        <v>234</v>
      </c>
      <c r="K9" t="s">
        <v>1145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987</v>
      </c>
      <c r="Y9">
        <v>2.581</v>
      </c>
      <c r="Z9" t="s">
        <v>1163</v>
      </c>
      <c r="AA9">
        <v>0.87080000000000002</v>
      </c>
      <c r="AB9" t="s">
        <v>270</v>
      </c>
      <c r="AC9">
        <v>2.1995</v>
      </c>
      <c r="AD9">
        <v>0</v>
      </c>
      <c r="AE9">
        <v>5.6513</v>
      </c>
      <c r="AF9">
        <v>10</v>
      </c>
      <c r="AG9">
        <v>0</v>
      </c>
    </row>
    <row r="51" spans="1:33" hidden="1" outlineLevel="1">
      <c r="A51" t="str">
        <f>C2</f>
        <v>Wolverhampton</v>
      </c>
      <c r="B51">
        <f>B2</f>
        <v>0.80208333333333337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Coastline (IRE)</v>
      </c>
      <c r="L52" t="str">
        <f t="shared" si="0"/>
        <v>Rock N Roll Queen</v>
      </c>
      <c r="M52" t="str">
        <f t="shared" si="0"/>
        <v>Coastline (IRE)</v>
      </c>
      <c r="N52" t="str">
        <f t="shared" ref="N52:N91" si="1">INDEX($A$2:$A$20,(MATCH(LARGE(W$2:W$20,$J52),W$2:W$20,0)))</f>
        <v>City Of Love</v>
      </c>
      <c r="O52" t="str">
        <f t="shared" ref="O52:O91" si="2">INDEX($A$2:$A$20,(MATCH(LARGE(AA$2:AA$20,$J52),AA$2:AA$20,0)))</f>
        <v>Dreaming Away (IRE)</v>
      </c>
      <c r="P52" t="str">
        <f t="shared" ref="P52:P91" si="3">INDEX($A$2:$A$20,(MATCH(LARGE(Y$2:Y$20,$J52),Y$2:Y$20,0)))</f>
        <v>Dreaming Away (IRE)</v>
      </c>
      <c r="Q52" t="str">
        <f t="shared" ref="Q52:Q91" si="4">INDEX($A$2:$A$20,(MATCH(LARGE(Y$2:Y$20,$J52),Y$2:Y$20,0)))</f>
        <v>Dreaming Away (IRE)</v>
      </c>
      <c r="R52" t="str">
        <f t="shared" ref="R52:R91" si="5">INDEX($A$2:$A$20,(MATCH(LARGE(AD$2:AD$20,$J52),AD$2:AD$20,0)))</f>
        <v>Coastline (IRE)</v>
      </c>
      <c r="S52" t="str">
        <f t="shared" ref="S52:S80" si="6">A2</f>
        <v>Coastline (IRE)</v>
      </c>
      <c r="V52">
        <f t="shared" ref="V52:V80" si="7">SUM(Y52:AF52)</f>
        <v>46</v>
      </c>
      <c r="W52">
        <f t="shared" ref="W52:W80" si="8">V52-AG2</f>
        <v>46</v>
      </c>
      <c r="X52">
        <f t="shared" ref="X52:X60" si="9">IF(ISNA(W52),"",W52)</f>
        <v>46</v>
      </c>
      <c r="Y52">
        <f t="shared" ref="Y52:AA80" si="10">(($H$63+1)-(RANK(M2,M$2:M$30)))</f>
        <v>8</v>
      </c>
      <c r="Z52">
        <f t="shared" si="10"/>
        <v>5</v>
      </c>
      <c r="AA52">
        <f t="shared" si="10"/>
        <v>8</v>
      </c>
      <c r="AB52">
        <f t="shared" ref="AB52:AB80" si="11">(($H$63+1)-(RANK(W2,W$2:W$30)))</f>
        <v>3</v>
      </c>
      <c r="AC52">
        <f t="shared" ref="AC52:AC80" si="12">(($H$63+1)-(RANK(Y2,Y$2:Y$30)))</f>
        <v>3</v>
      </c>
      <c r="AD52">
        <f t="shared" ref="AD52:AD80" si="13">(($H$63+1)-(RANK(AA2,AA$2:AA$30)))</f>
        <v>5</v>
      </c>
      <c r="AE52">
        <f t="shared" ref="AE52:AF80" si="14">(($H$63+1)-(RANK(AC2,AC$2:AC$30)))</f>
        <v>6</v>
      </c>
      <c r="AF52">
        <f t="shared" si="14"/>
        <v>8</v>
      </c>
      <c r="AG52" t="str">
        <f>INDEX(S52:S92, MATCH(LARGE(X52:X92, 1),X52:X92, 0))</f>
        <v>Chasing The Rain</v>
      </c>
    </row>
    <row r="53" spans="1:33" hidden="1" outlineLevel="1">
      <c r="A53" t="s">
        <v>43</v>
      </c>
      <c r="B53" t="str">
        <f>A2</f>
        <v>Coastline (IRE)</v>
      </c>
      <c r="C53">
        <f>AE2</f>
        <v>230.10640000000001</v>
      </c>
      <c r="D53">
        <f>AG2</f>
        <v>0</v>
      </c>
      <c r="E53">
        <f>C53-D53</f>
        <v>230.10640000000001</v>
      </c>
      <c r="F53">
        <f>SUMIF(B53:B61, B53, G53:G61)</f>
        <v>1.3766538582676897</v>
      </c>
      <c r="G53">
        <f>(1/C53)*(C53-C54)</f>
        <v>0.28635492102783749</v>
      </c>
      <c r="H53">
        <f>AF2</f>
        <v>1.38</v>
      </c>
      <c r="J53">
        <v>2</v>
      </c>
      <c r="K53" t="str">
        <f t="shared" si="0"/>
        <v>Chasing The Rain</v>
      </c>
      <c r="L53" t="str">
        <f t="shared" si="0"/>
        <v>Chasing The Rain</v>
      </c>
      <c r="M53" t="str">
        <f t="shared" si="0"/>
        <v>Coastline (IRE)</v>
      </c>
      <c r="N53" t="str">
        <f t="shared" si="1"/>
        <v>Chasing The Rain</v>
      </c>
      <c r="O53" t="str">
        <f t="shared" si="2"/>
        <v>City Of Love</v>
      </c>
      <c r="P53" t="str">
        <f t="shared" si="3"/>
        <v>Haze</v>
      </c>
      <c r="Q53" t="str">
        <f t="shared" si="4"/>
        <v>Haze</v>
      </c>
      <c r="R53" t="str">
        <f t="shared" si="5"/>
        <v>Chasing The Rain</v>
      </c>
      <c r="S53" t="str">
        <f t="shared" si="6"/>
        <v>Chasing The Rain</v>
      </c>
      <c r="V53">
        <f t="shared" si="7"/>
        <v>50</v>
      </c>
      <c r="W53">
        <f t="shared" si="8"/>
        <v>50</v>
      </c>
      <c r="X53">
        <f t="shared" si="9"/>
        <v>50</v>
      </c>
      <c r="Y53">
        <f t="shared" si="10"/>
        <v>7</v>
      </c>
      <c r="Z53">
        <f t="shared" si="10"/>
        <v>7</v>
      </c>
      <c r="AA53">
        <f t="shared" si="10"/>
        <v>8</v>
      </c>
      <c r="AB53">
        <f t="shared" si="11"/>
        <v>7</v>
      </c>
      <c r="AC53">
        <f t="shared" si="12"/>
        <v>5</v>
      </c>
      <c r="AD53">
        <f t="shared" si="13"/>
        <v>4</v>
      </c>
      <c r="AE53">
        <f t="shared" si="14"/>
        <v>5</v>
      </c>
      <c r="AF53">
        <f t="shared" si="14"/>
        <v>7</v>
      </c>
    </row>
    <row r="54" spans="1:33" hidden="1" outlineLevel="1">
      <c r="A54" t="s">
        <v>44</v>
      </c>
      <c r="B54" t="str">
        <f>A3</f>
        <v>Chasing The Rain</v>
      </c>
      <c r="C54">
        <f>AE3</f>
        <v>164.21430000000001</v>
      </c>
      <c r="D54">
        <f>AG3</f>
        <v>0</v>
      </c>
      <c r="E54">
        <f t="shared" ref="E54:E55" si="15">C54-D54</f>
        <v>164.21430000000001</v>
      </c>
      <c r="F54">
        <f ca="1">SUMIF(B53:B64, B54, G53:G61)</f>
        <v>0</v>
      </c>
      <c r="H54">
        <f>AF3</f>
        <v>4</v>
      </c>
      <c r="J54">
        <v>3</v>
      </c>
      <c r="K54" t="str">
        <f t="shared" si="0"/>
        <v>City Of Love</v>
      </c>
      <c r="L54" t="str">
        <f t="shared" si="0"/>
        <v>Miss Gargar</v>
      </c>
      <c r="M54" t="str">
        <f t="shared" si="0"/>
        <v>Coastline (IRE)</v>
      </c>
      <c r="N54" t="str">
        <f t="shared" si="1"/>
        <v>Miss Gargar</v>
      </c>
      <c r="O54" t="str">
        <f t="shared" si="2"/>
        <v>Madame Vitesse (FR)</v>
      </c>
      <c r="P54" t="str">
        <f t="shared" si="3"/>
        <v>Miss Gargar</v>
      </c>
      <c r="Q54" t="str">
        <f t="shared" si="4"/>
        <v>Miss Gargar</v>
      </c>
      <c r="R54" t="str">
        <f t="shared" si="5"/>
        <v>Chasing The Rain</v>
      </c>
      <c r="S54" t="str">
        <f t="shared" si="6"/>
        <v>City Of Love</v>
      </c>
      <c r="V54">
        <f t="shared" si="7"/>
        <v>46</v>
      </c>
      <c r="W54">
        <f t="shared" si="8"/>
        <v>46</v>
      </c>
      <c r="X54">
        <f t="shared" si="9"/>
        <v>46</v>
      </c>
      <c r="Y54">
        <f t="shared" si="10"/>
        <v>6</v>
      </c>
      <c r="Z54">
        <f t="shared" si="10"/>
        <v>5</v>
      </c>
      <c r="AA54">
        <f t="shared" si="10"/>
        <v>8</v>
      </c>
      <c r="AB54">
        <f t="shared" si="11"/>
        <v>8</v>
      </c>
      <c r="AC54">
        <f t="shared" si="12"/>
        <v>4</v>
      </c>
      <c r="AD54">
        <f t="shared" si="13"/>
        <v>7</v>
      </c>
      <c r="AE54">
        <f t="shared" si="14"/>
        <v>3</v>
      </c>
      <c r="AF54">
        <f t="shared" si="14"/>
        <v>5</v>
      </c>
    </row>
    <row r="55" spans="1:33" hidden="1" outlineLevel="1">
      <c r="A55" t="s">
        <v>45</v>
      </c>
      <c r="B55" t="str">
        <f>A4</f>
        <v>City Of Love</v>
      </c>
      <c r="C55">
        <f>AE4</f>
        <v>161.25790000000001</v>
      </c>
      <c r="D55">
        <f>AG4</f>
        <v>0</v>
      </c>
      <c r="E55">
        <f t="shared" si="15"/>
        <v>161.25790000000001</v>
      </c>
      <c r="F55">
        <f ca="1">SUMIF(B53:B64, B55, G53:G61)</f>
        <v>7.0912502797591939E-2</v>
      </c>
      <c r="H55">
        <f>AF4</f>
        <v>5</v>
      </c>
      <c r="J55">
        <v>4</v>
      </c>
      <c r="K55" t="str">
        <f t="shared" si="0"/>
        <v>Miss Gargar</v>
      </c>
      <c r="L55" t="str">
        <f t="shared" si="0"/>
        <v>Coastline (IRE)</v>
      </c>
      <c r="M55" t="str">
        <f t="shared" si="0"/>
        <v>Coastline (IRE)</v>
      </c>
      <c r="N55" t="str">
        <f t="shared" si="1"/>
        <v>Madame Vitesse (FR)</v>
      </c>
      <c r="O55" t="str">
        <f t="shared" si="2"/>
        <v>Coastline (IRE)</v>
      </c>
      <c r="P55" t="str">
        <f t="shared" si="3"/>
        <v>Chasing The Rain</v>
      </c>
      <c r="Q55" t="str">
        <f t="shared" si="4"/>
        <v>Chasing The Rain</v>
      </c>
      <c r="R55" t="str">
        <f t="shared" si="5"/>
        <v>City Of Love</v>
      </c>
      <c r="S55" t="str">
        <f t="shared" si="6"/>
        <v>Rock N Roll Queen</v>
      </c>
      <c r="V55">
        <f t="shared" si="7"/>
        <v>33</v>
      </c>
      <c r="W55">
        <f t="shared" si="8"/>
        <v>33</v>
      </c>
      <c r="X55">
        <f t="shared" si="9"/>
        <v>33</v>
      </c>
      <c r="Y55">
        <f t="shared" si="10"/>
        <v>4</v>
      </c>
      <c r="Z55">
        <f t="shared" si="10"/>
        <v>8</v>
      </c>
      <c r="AA55">
        <f t="shared" si="10"/>
        <v>8</v>
      </c>
      <c r="AB55">
        <f t="shared" si="11"/>
        <v>4</v>
      </c>
      <c r="AC55">
        <f t="shared" si="12"/>
        <v>1</v>
      </c>
      <c r="AD55">
        <f t="shared" si="13"/>
        <v>1</v>
      </c>
      <c r="AE55">
        <f t="shared" si="14"/>
        <v>2</v>
      </c>
      <c r="AF55">
        <f t="shared" si="14"/>
        <v>5</v>
      </c>
    </row>
    <row r="56" spans="1:33" hidden="1" outlineLevel="1">
      <c r="A56" t="s">
        <v>46</v>
      </c>
      <c r="B56" t="str">
        <f>INDEX(A$2:A$20,MATCH(C56,M$2:M$20,0))</f>
        <v>Coastline (IRE)</v>
      </c>
      <c r="C56">
        <f>LARGE(M$2:M$20, D56)</f>
        <v>76.305499999999995</v>
      </c>
      <c r="D56">
        <v>1</v>
      </c>
      <c r="E56">
        <f>LARGE(M$2:M$20, F56)</f>
        <v>65.176000000000002</v>
      </c>
      <c r="F56">
        <v>2</v>
      </c>
      <c r="G56">
        <f t="shared" ref="G56:G61" si="16">IF(C56&gt;0, (1/C56)*(C56-E56), 0.1)</f>
        <v>0.14585449279540785</v>
      </c>
      <c r="H56">
        <f t="shared" ref="H56:H61" si="17">INDEX(AF$2:AF$20,MATCH(B56,A$2:A$20,0))</f>
        <v>1.38</v>
      </c>
      <c r="J56">
        <v>5</v>
      </c>
      <c r="K56" t="str">
        <f t="shared" si="0"/>
        <v>Rock N Roll Queen</v>
      </c>
      <c r="L56" t="str">
        <f t="shared" si="0"/>
        <v>Coastline (IRE)</v>
      </c>
      <c r="M56" t="str">
        <f t="shared" si="0"/>
        <v>Coastline (IRE)</v>
      </c>
      <c r="N56" t="str">
        <f t="shared" si="1"/>
        <v>Rock N Roll Queen</v>
      </c>
      <c r="O56" t="str">
        <f t="shared" si="2"/>
        <v>Chasing The Rain</v>
      </c>
      <c r="P56" t="str">
        <f t="shared" si="3"/>
        <v>City Of Love</v>
      </c>
      <c r="Q56" t="str">
        <f t="shared" si="4"/>
        <v>City Of Love</v>
      </c>
      <c r="R56" t="str">
        <f t="shared" si="5"/>
        <v>City Of Love</v>
      </c>
      <c r="S56" t="str">
        <f t="shared" si="6"/>
        <v>Miss Gargar</v>
      </c>
      <c r="V56">
        <f t="shared" si="7"/>
        <v>41</v>
      </c>
      <c r="W56">
        <f t="shared" si="8"/>
        <v>41</v>
      </c>
      <c r="X56">
        <f t="shared" si="9"/>
        <v>41</v>
      </c>
      <c r="Y56">
        <f t="shared" si="10"/>
        <v>5</v>
      </c>
      <c r="Z56">
        <f t="shared" si="10"/>
        <v>6</v>
      </c>
      <c r="AA56">
        <f t="shared" si="10"/>
        <v>8</v>
      </c>
      <c r="AB56">
        <f t="shared" si="11"/>
        <v>6</v>
      </c>
      <c r="AC56">
        <f t="shared" si="12"/>
        <v>6</v>
      </c>
      <c r="AD56">
        <f t="shared" si="13"/>
        <v>2</v>
      </c>
      <c r="AE56">
        <f t="shared" si="14"/>
        <v>1</v>
      </c>
      <c r="AF56">
        <f t="shared" si="14"/>
        <v>7</v>
      </c>
    </row>
    <row r="57" spans="1:33" hidden="1" outlineLevel="1">
      <c r="A57" t="s">
        <v>25</v>
      </c>
      <c r="B57" t="str">
        <f>INDEX(A$2:A$20,MATCH(C57,W$2:W$20,0))</f>
        <v>City Of Love</v>
      </c>
      <c r="C57">
        <f>LARGE(W$2:W$20, D57)</f>
        <v>17.425699999999999</v>
      </c>
      <c r="D57">
        <v>1</v>
      </c>
      <c r="E57">
        <f>LARGE(W$2:W$20, F57)</f>
        <v>16.190000000000001</v>
      </c>
      <c r="F57">
        <v>2</v>
      </c>
      <c r="G57">
        <f t="shared" si="16"/>
        <v>7.0912502797591939E-2</v>
      </c>
      <c r="H57">
        <f t="shared" si="17"/>
        <v>5</v>
      </c>
      <c r="J57">
        <v>6</v>
      </c>
      <c r="K57" t="str">
        <f t="shared" si="0"/>
        <v>Madame Vitesse (FR)</v>
      </c>
      <c r="L57" t="str">
        <f t="shared" si="0"/>
        <v>Coastline (IRE)</v>
      </c>
      <c r="M57" t="str">
        <f t="shared" si="0"/>
        <v>Coastline (IRE)</v>
      </c>
      <c r="N57" t="str">
        <f t="shared" si="1"/>
        <v>Coastline (IRE)</v>
      </c>
      <c r="O57" t="str">
        <f t="shared" si="2"/>
        <v>Haze</v>
      </c>
      <c r="P57" t="str">
        <f t="shared" si="3"/>
        <v>Coastline (IRE)</v>
      </c>
      <c r="Q57" t="str">
        <f t="shared" si="4"/>
        <v>Coastline (IRE)</v>
      </c>
      <c r="R57" t="str">
        <f t="shared" si="5"/>
        <v>City Of Love</v>
      </c>
      <c r="S57" t="str">
        <f t="shared" si="6"/>
        <v>Madame Vitesse (FR)</v>
      </c>
      <c r="V57">
        <f t="shared" si="7"/>
        <v>42</v>
      </c>
      <c r="W57">
        <f t="shared" si="8"/>
        <v>42</v>
      </c>
      <c r="X57">
        <f t="shared" si="9"/>
        <v>42</v>
      </c>
      <c r="Y57">
        <f t="shared" si="10"/>
        <v>3</v>
      </c>
      <c r="Z57">
        <f t="shared" si="10"/>
        <v>5</v>
      </c>
      <c r="AA57">
        <f t="shared" si="10"/>
        <v>8</v>
      </c>
      <c r="AB57">
        <f t="shared" si="11"/>
        <v>5</v>
      </c>
      <c r="AC57">
        <f t="shared" si="12"/>
        <v>2</v>
      </c>
      <c r="AD57">
        <f t="shared" si="13"/>
        <v>6</v>
      </c>
      <c r="AE57">
        <f t="shared" si="14"/>
        <v>8</v>
      </c>
      <c r="AF57">
        <f t="shared" si="14"/>
        <v>5</v>
      </c>
    </row>
    <row r="58" spans="1:33" hidden="1" outlineLevel="1">
      <c r="A58" t="s">
        <v>28</v>
      </c>
      <c r="B58" t="str">
        <f>INDEX(A$2:A$20,MATCH(C58,AA$2:AA$20,0))</f>
        <v>Dreaming Away (IRE)</v>
      </c>
      <c r="C58">
        <f>LARGE(AA$2:AA$20, D58)</f>
        <v>3.7324000000000002</v>
      </c>
      <c r="D58">
        <v>1</v>
      </c>
      <c r="E58">
        <f>LARGE(AA$2:AA$20, F58)</f>
        <v>3.1280999999999999</v>
      </c>
      <c r="F58">
        <v>2</v>
      </c>
      <c r="G58">
        <f t="shared" si="16"/>
        <v>0.16190654806558788</v>
      </c>
      <c r="H58">
        <f t="shared" si="17"/>
        <v>5</v>
      </c>
      <c r="J58">
        <v>7</v>
      </c>
      <c r="K58" t="str">
        <f t="shared" si="0"/>
        <v>Dreaming Away (IRE)</v>
      </c>
      <c r="L58" t="str">
        <f t="shared" si="0"/>
        <v>Coastline (IRE)</v>
      </c>
      <c r="M58" t="str">
        <f t="shared" si="0"/>
        <v>Coastline (IRE)</v>
      </c>
      <c r="N58" t="str">
        <f t="shared" si="1"/>
        <v>Dreaming Away (IRE)</v>
      </c>
      <c r="O58" t="str">
        <f t="shared" si="2"/>
        <v>Miss Gargar</v>
      </c>
      <c r="P58" t="str">
        <f t="shared" si="3"/>
        <v>Madame Vitesse (FR)</v>
      </c>
      <c r="Q58" t="str">
        <f t="shared" si="4"/>
        <v>Madame Vitesse (FR)</v>
      </c>
      <c r="R58" t="str">
        <f t="shared" si="5"/>
        <v>City Of Love</v>
      </c>
      <c r="S58" t="str">
        <f t="shared" si="6"/>
        <v>Dreaming Away (IRE)</v>
      </c>
      <c r="V58">
        <f t="shared" si="7"/>
        <v>42</v>
      </c>
      <c r="W58">
        <f t="shared" si="8"/>
        <v>42</v>
      </c>
      <c r="X58">
        <f t="shared" si="9"/>
        <v>42</v>
      </c>
      <c r="Y58">
        <f t="shared" si="10"/>
        <v>2</v>
      </c>
      <c r="Z58">
        <f t="shared" si="10"/>
        <v>5</v>
      </c>
      <c r="AA58">
        <f t="shared" si="10"/>
        <v>8</v>
      </c>
      <c r="AB58">
        <f t="shared" si="11"/>
        <v>2</v>
      </c>
      <c r="AC58">
        <f t="shared" si="12"/>
        <v>8</v>
      </c>
      <c r="AD58">
        <f t="shared" si="13"/>
        <v>8</v>
      </c>
      <c r="AE58">
        <f t="shared" si="14"/>
        <v>4</v>
      </c>
      <c r="AF58">
        <f t="shared" si="14"/>
        <v>5</v>
      </c>
    </row>
    <row r="59" spans="1:33" hidden="1" outlineLevel="1">
      <c r="A59" t="s">
        <v>30</v>
      </c>
      <c r="B59" t="str">
        <f>INDEX(A$2:A$20,MATCH(C59,AC$2:AC$20,0))</f>
        <v>Madame Vitesse (FR)</v>
      </c>
      <c r="C59">
        <f>LARGE(AC$2:AC$20, D59)</f>
        <v>8.4443999999999999</v>
      </c>
      <c r="D59">
        <v>1</v>
      </c>
      <c r="E59">
        <f>LARGE(AC$2:AC$20, F59)</f>
        <v>2.1995</v>
      </c>
      <c r="F59">
        <v>2</v>
      </c>
      <c r="G59">
        <f t="shared" si="16"/>
        <v>0.73953152385012544</v>
      </c>
      <c r="H59">
        <f t="shared" si="17"/>
        <v>12</v>
      </c>
      <c r="J59">
        <v>8</v>
      </c>
      <c r="K59" t="str">
        <f t="shared" si="0"/>
        <v>Dreaming Away (IRE)</v>
      </c>
      <c r="L59" t="str">
        <f t="shared" si="0"/>
        <v>Coastline (IRE)</v>
      </c>
      <c r="M59" t="str">
        <f t="shared" si="0"/>
        <v>Coastline (IRE)</v>
      </c>
      <c r="N59" t="str">
        <f t="shared" si="1"/>
        <v>Dreaming Away (IRE)</v>
      </c>
      <c r="O59" t="str">
        <f t="shared" si="2"/>
        <v>Rock N Roll Queen</v>
      </c>
      <c r="P59" t="str">
        <f t="shared" si="3"/>
        <v>Rock N Roll Queen</v>
      </c>
      <c r="Q59" t="str">
        <f t="shared" si="4"/>
        <v>Rock N Roll Queen</v>
      </c>
      <c r="R59" t="str">
        <f t="shared" si="5"/>
        <v>City Of Love</v>
      </c>
      <c r="S59" t="str">
        <f t="shared" si="6"/>
        <v>Haze</v>
      </c>
      <c r="V59">
        <f t="shared" si="7"/>
        <v>39</v>
      </c>
      <c r="W59">
        <f t="shared" si="8"/>
        <v>39</v>
      </c>
      <c r="X59">
        <f t="shared" si="9"/>
        <v>39</v>
      </c>
      <c r="Y59">
        <f t="shared" si="10"/>
        <v>2</v>
      </c>
      <c r="Z59">
        <f t="shared" si="10"/>
        <v>5</v>
      </c>
      <c r="AA59">
        <f t="shared" si="10"/>
        <v>8</v>
      </c>
      <c r="AB59">
        <f t="shared" si="11"/>
        <v>2</v>
      </c>
      <c r="AC59">
        <f t="shared" si="12"/>
        <v>7</v>
      </c>
      <c r="AD59">
        <f t="shared" si="13"/>
        <v>3</v>
      </c>
      <c r="AE59">
        <f t="shared" si="14"/>
        <v>7</v>
      </c>
      <c r="AF59">
        <f t="shared" si="14"/>
        <v>5</v>
      </c>
    </row>
    <row r="60" spans="1:33" hidden="1" outlineLevel="1">
      <c r="A60" t="s">
        <v>26</v>
      </c>
      <c r="B60" t="str">
        <f>INDEX(A$2:A$20,MATCH(C60,Y$2:Y$20,0))</f>
        <v>Dreaming Away (IRE)</v>
      </c>
      <c r="C60">
        <f>LARGE(Y$2:Y$20, D60)</f>
        <v>3.1953</v>
      </c>
      <c r="D60">
        <v>1</v>
      </c>
      <c r="E60">
        <f>LARGE(Y$2:Y$20, F60)</f>
        <v>2.581</v>
      </c>
      <c r="F60">
        <v>2</v>
      </c>
      <c r="G60">
        <f t="shared" si="16"/>
        <v>0.19225111883078275</v>
      </c>
      <c r="H60">
        <f t="shared" si="17"/>
        <v>5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>
        <f t="shared" si="10"/>
        <v>2</v>
      </c>
      <c r="Z60">
        <f t="shared" si="10"/>
        <v>5</v>
      </c>
      <c r="AA60">
        <f t="shared" si="10"/>
        <v>8</v>
      </c>
      <c r="AB60">
        <f t="shared" si="11"/>
        <v>2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>
        <f t="shared" si="14"/>
        <v>5</v>
      </c>
    </row>
    <row r="61" spans="1:33" hidden="1" outlineLevel="1">
      <c r="A61" t="s">
        <v>47</v>
      </c>
      <c r="B61" t="str">
        <f>INDEX(A$2:A$20,MATCH(C61,AD$2:AD$20,0))</f>
        <v>Coastline (IRE)</v>
      </c>
      <c r="C61">
        <f>LARGE(AD$2:AD$20, D61)</f>
        <v>27</v>
      </c>
      <c r="D61">
        <v>1</v>
      </c>
      <c r="E61">
        <f>LARGE(AD$2:AD$20, F61)</f>
        <v>1.5</v>
      </c>
      <c r="F61">
        <v>2</v>
      </c>
      <c r="G61">
        <f t="shared" si="16"/>
        <v>0.94444444444444442</v>
      </c>
      <c r="H61">
        <f t="shared" si="17"/>
        <v>1.38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>
        <f t="shared" si="10"/>
        <v>2</v>
      </c>
      <c r="Z61">
        <f t="shared" si="10"/>
        <v>5</v>
      </c>
      <c r="AA61">
        <f t="shared" si="10"/>
        <v>8</v>
      </c>
      <c r="AB61">
        <f t="shared" si="11"/>
        <v>2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>
        <f t="shared" si="14"/>
        <v>5</v>
      </c>
    </row>
    <row r="62" spans="1:33" hidden="1" outlineLevel="1">
      <c r="A62" t="s">
        <v>116</v>
      </c>
      <c r="B62" t="str">
        <f>IF(OR(D2="5f ", D2="6f ", D2="7f ", D2="1m "), B57, IF(J2="2yo", B59, B53))</f>
        <v>City Of Love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>
        <f t="shared" si="10"/>
        <v>2</v>
      </c>
      <c r="Z62">
        <f t="shared" si="10"/>
        <v>5</v>
      </c>
      <c r="AA62">
        <f t="shared" si="10"/>
        <v>8</v>
      </c>
      <c r="AB62">
        <f t="shared" si="11"/>
        <v>2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>
        <f t="shared" si="14"/>
        <v>5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Coastline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8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>
        <f t="shared" si="10"/>
        <v>2</v>
      </c>
      <c r="Z63">
        <f t="shared" si="10"/>
        <v>5</v>
      </c>
      <c r="AA63">
        <f t="shared" si="10"/>
        <v>8</v>
      </c>
      <c r="AB63">
        <f t="shared" si="11"/>
        <v>2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>
        <f t="shared" si="14"/>
        <v>5</v>
      </c>
    </row>
    <row r="64" spans="1:33" hidden="1" outlineLevel="1">
      <c r="A64" t="s">
        <v>48</v>
      </c>
      <c r="B64" t="str">
        <f>INDEX(B53:B63,MODE(MATCH(B53:B63,B53:B63,0)))</f>
        <v>Coastline (IRE)</v>
      </c>
      <c r="C64">
        <f>INDEX(AF$2:AF$20,MATCH(B64,A$2:A$20,0))</f>
        <v>1.38</v>
      </c>
      <c r="D64">
        <v>1</v>
      </c>
      <c r="E64">
        <f>SUMIF(B53:B61, B64, G53:G61)</f>
        <v>1.3766538582676897</v>
      </c>
      <c r="F64">
        <v>0</v>
      </c>
      <c r="G64" t="str">
        <f>K2</f>
        <v>Ladbrokes Bet 5 Get 20 Fillies Novice Stakes (Plus 10)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2</v>
      </c>
      <c r="Z64">
        <f t="shared" si="10"/>
        <v>5</v>
      </c>
      <c r="AA64">
        <f t="shared" si="10"/>
        <v>8</v>
      </c>
      <c r="AB64">
        <f t="shared" si="11"/>
        <v>2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>
        <f t="shared" si="14"/>
        <v>5</v>
      </c>
    </row>
    <row r="65" spans="1:32" hidden="1" outlineLevel="1">
      <c r="A65" t="s">
        <v>121</v>
      </c>
      <c r="B65" t="str">
        <f>IF(ISNA(G96), "no selection", G96)</f>
        <v>City Of Love</v>
      </c>
      <c r="C65">
        <f>INDEX(AF$2:AF$20,MATCH(B65,A$2:A$20,0))</f>
        <v>5</v>
      </c>
      <c r="D65">
        <v>1</v>
      </c>
      <c r="F65">
        <f>IF(G68="Non Handicap", F64+1, F64)</f>
        <v>1</v>
      </c>
      <c r="G65" t="str">
        <f>D2</f>
        <v xml:space="preserve">6f </v>
      </c>
      <c r="H65">
        <f>LARGE(G58:G60, 1)</f>
        <v>0.73953152385012544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2</v>
      </c>
      <c r="Z65">
        <f t="shared" si="10"/>
        <v>5</v>
      </c>
      <c r="AA65">
        <f t="shared" si="10"/>
        <v>8</v>
      </c>
      <c r="AB65">
        <f t="shared" si="11"/>
        <v>2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>
        <f t="shared" si="14"/>
        <v>5</v>
      </c>
    </row>
    <row r="66" spans="1:32" hidden="1" outlineLevel="1">
      <c r="A66" t="s">
        <v>50</v>
      </c>
      <c r="B66" t="str">
        <f>IF(AND(B53=B56,B56=B61),B53,"no selection")</f>
        <v>Coastline (IRE)</v>
      </c>
      <c r="C66">
        <f>INDEX(AF$2:AF$20,MATCH(B66,A$2:A$20,0))</f>
        <v>1.38</v>
      </c>
      <c r="D66">
        <v>1</v>
      </c>
      <c r="F66">
        <f>IF(B65=B66, F65+1, F65)</f>
        <v>1</v>
      </c>
      <c r="G66">
        <f>F2</f>
        <v>3752</v>
      </c>
      <c r="H66">
        <f ca="1">LARGE(F53:F55, 1)</f>
        <v>1.3766538582676897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2</v>
      </c>
      <c r="Z66">
        <f t="shared" si="10"/>
        <v>5</v>
      </c>
      <c r="AA66">
        <f t="shared" si="10"/>
        <v>8</v>
      </c>
      <c r="AB66">
        <f t="shared" si="11"/>
        <v>2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>
        <f t="shared" si="14"/>
        <v>5</v>
      </c>
    </row>
    <row r="67" spans="1:32" hidden="1" outlineLevel="1">
      <c r="A67" t="s">
        <v>67</v>
      </c>
      <c r="B67" t="str">
        <f ca="1">H67</f>
        <v>Coastline (IRE)</v>
      </c>
      <c r="F67">
        <f>IF(H63&lt;11, F66+1, F66)</f>
        <v>2</v>
      </c>
      <c r="G67" t="str">
        <f>G2</f>
        <v>Standard</v>
      </c>
      <c r="H67" t="str">
        <f ca="1">INDEX(B53:B55,MATCH(H66,F53:F55,0))</f>
        <v>Coastline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2</v>
      </c>
      <c r="Z67">
        <f t="shared" si="10"/>
        <v>5</v>
      </c>
      <c r="AA67">
        <f t="shared" si="10"/>
        <v>8</v>
      </c>
      <c r="AB67">
        <f t="shared" si="11"/>
        <v>2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>
        <f t="shared" si="14"/>
        <v>5</v>
      </c>
    </row>
    <row r="68" spans="1:32" hidden="1" outlineLevel="1">
      <c r="A68" t="str">
        <f ca="1">INDEX(B62:B67,MODE(MATCH(B62:B67,B62:B67,0)))</f>
        <v>Coastline (IRE)</v>
      </c>
      <c r="B68" t="str">
        <f ca="1">IF(ISNA(A68), B56, A68)</f>
        <v>Coastline (IRE)</v>
      </c>
      <c r="C68">
        <f ca="1">INDEX(AF$2:AF$20,MATCH(B68,A$2:A$20,0))</f>
        <v>1.38</v>
      </c>
      <c r="D68">
        <v>1</v>
      </c>
      <c r="F68">
        <f ca="1">IF(E70&gt;0.5, F67+1, F67)</f>
        <v>3</v>
      </c>
      <c r="G68" t="str">
        <f>I2</f>
        <v>Non 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2</v>
      </c>
      <c r="Z68">
        <f t="shared" si="10"/>
        <v>5</v>
      </c>
      <c r="AA68">
        <f t="shared" si="10"/>
        <v>8</v>
      </c>
      <c r="AB68">
        <f t="shared" si="11"/>
        <v>2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>
        <f t="shared" si="14"/>
        <v>5</v>
      </c>
    </row>
    <row r="69" spans="1:32" hidden="1" outlineLevel="1">
      <c r="A69" t="s">
        <v>51</v>
      </c>
      <c r="B69" t="str">
        <f ca="1">IF(OR(ISNA(B68), B68="no selection"), B64, B68)</f>
        <v>Coastline (IRE)</v>
      </c>
      <c r="C69">
        <f ca="1">INDEX(AF$2:AF$20,MATCH(B69,A$2:A$20,0))</f>
        <v>1.38</v>
      </c>
      <c r="D69">
        <v>1</v>
      </c>
      <c r="F69">
        <f ca="1">IF(E70&gt;1, F68+1, F68)</f>
        <v>4</v>
      </c>
      <c r="G69">
        <f ca="1">IF(G66&lt;5000, F70-1, F70)</f>
        <v>3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2</v>
      </c>
      <c r="Z69">
        <f t="shared" si="10"/>
        <v>5</v>
      </c>
      <c r="AA69">
        <f t="shared" si="10"/>
        <v>8</v>
      </c>
      <c r="AB69">
        <f t="shared" si="11"/>
        <v>2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>
        <f t="shared" si="14"/>
        <v>5</v>
      </c>
    </row>
    <row r="70" spans="1:32" hidden="1" outlineLevel="1">
      <c r="A70" t="s">
        <v>62</v>
      </c>
      <c r="B70" t="str">
        <f ca="1">IF(B69=FALSE, B53, B69)</f>
        <v>Coastline (IRE)</v>
      </c>
      <c r="C70">
        <f ca="1">INDEX(AF$2:AF$20,MATCH(B70,A$2:A$20,0))</f>
        <v>1.38</v>
      </c>
      <c r="D70">
        <v>1</v>
      </c>
      <c r="E70">
        <f ca="1">SUMIF(B53:B61, B70, G53:G61)</f>
        <v>1.3766538582676897</v>
      </c>
      <c r="F70">
        <f ca="1">IF(E70&gt;1.5, F69+1, F69)</f>
        <v>4</v>
      </c>
      <c r="G70">
        <f ca="1">IF(H63&gt;15, G69-1, G69)</f>
        <v>3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2</v>
      </c>
      <c r="Z70">
        <f t="shared" si="10"/>
        <v>5</v>
      </c>
      <c r="AA70">
        <f t="shared" si="10"/>
        <v>8</v>
      </c>
      <c r="AB70">
        <f t="shared" si="11"/>
        <v>2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>
        <f t="shared" si="14"/>
        <v>5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2</v>
      </c>
      <c r="Z71">
        <f t="shared" si="10"/>
        <v>5</v>
      </c>
      <c r="AA71">
        <f t="shared" si="10"/>
        <v>8</v>
      </c>
      <c r="AB71">
        <f t="shared" si="11"/>
        <v>2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>
        <f t="shared" si="14"/>
        <v>5</v>
      </c>
    </row>
    <row r="72" spans="1:32" hidden="1" outlineLevel="1">
      <c r="A72" t="s">
        <v>98</v>
      </c>
      <c r="B72" t="str">
        <f>B53</f>
        <v>Coastline (IRE)</v>
      </c>
      <c r="C72">
        <f>C53</f>
        <v>230.10640000000001</v>
      </c>
      <c r="D72">
        <f>(1/C72)*(C72-C73)</f>
        <v>0.28635492102783749</v>
      </c>
      <c r="E72">
        <f>H53</f>
        <v>1.38</v>
      </c>
      <c r="F72">
        <f>(E72*10)-10</f>
        <v>3.7999999999999989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2</v>
      </c>
      <c r="Z72">
        <f t="shared" si="10"/>
        <v>5</v>
      </c>
      <c r="AA72">
        <f t="shared" si="10"/>
        <v>8</v>
      </c>
      <c r="AB72">
        <f t="shared" si="11"/>
        <v>2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>
        <f t="shared" si="14"/>
        <v>5</v>
      </c>
    </row>
    <row r="73" spans="1:32" hidden="1" outlineLevel="1">
      <c r="A73" t="s">
        <v>99</v>
      </c>
      <c r="B73" t="str">
        <f t="shared" ref="B73:C74" si="19">B54</f>
        <v>Chasing The Rain</v>
      </c>
      <c r="C73">
        <f t="shared" si="19"/>
        <v>164.21430000000001</v>
      </c>
      <c r="D73">
        <f>(1/C73)*(C73-C74)</f>
        <v>1.8003304218938313E-2</v>
      </c>
      <c r="E73">
        <f t="shared" ref="E73:E74" si="20">H54</f>
        <v>4</v>
      </c>
      <c r="F73">
        <f>(E73*10)-10</f>
        <v>30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2</v>
      </c>
      <c r="Z73">
        <f t="shared" si="10"/>
        <v>5</v>
      </c>
      <c r="AA73">
        <f t="shared" si="10"/>
        <v>8</v>
      </c>
      <c r="AB73">
        <f t="shared" si="11"/>
        <v>2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>
        <f t="shared" si="14"/>
        <v>5</v>
      </c>
    </row>
    <row r="74" spans="1:32" hidden="1" outlineLevel="1">
      <c r="A74" t="s">
        <v>100</v>
      </c>
      <c r="B74" t="str">
        <f t="shared" si="19"/>
        <v>City Of Love</v>
      </c>
      <c r="C74">
        <f t="shared" si="19"/>
        <v>161.25790000000001</v>
      </c>
      <c r="E74">
        <f t="shared" si="20"/>
        <v>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2</v>
      </c>
      <c r="Z74">
        <f t="shared" si="10"/>
        <v>5</v>
      </c>
      <c r="AA74">
        <f t="shared" si="10"/>
        <v>8</v>
      </c>
      <c r="AB74">
        <f t="shared" si="11"/>
        <v>2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>
        <f t="shared" si="14"/>
        <v>5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2</v>
      </c>
      <c r="Z75">
        <f t="shared" si="10"/>
        <v>5</v>
      </c>
      <c r="AA75">
        <f t="shared" si="10"/>
        <v>8</v>
      </c>
      <c r="AB75">
        <f t="shared" si="11"/>
        <v>2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>
        <f t="shared" si="14"/>
        <v>5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2</v>
      </c>
      <c r="Z76">
        <f t="shared" si="10"/>
        <v>5</v>
      </c>
      <c r="AA76">
        <f t="shared" si="10"/>
        <v>8</v>
      </c>
      <c r="AB76">
        <f t="shared" si="11"/>
        <v>2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>
        <f t="shared" si="14"/>
        <v>5</v>
      </c>
    </row>
    <row r="77" spans="1:32" hidden="1" outlineLevel="1">
      <c r="A77" t="s">
        <v>105</v>
      </c>
      <c r="B77">
        <f>SMALL(AF2:AF50, 1)</f>
        <v>1.38</v>
      </c>
      <c r="C77">
        <f>SMALL(AF2:AF50, 1)</f>
        <v>1.38</v>
      </c>
      <c r="D77" t="str">
        <f>IF(G77&lt;=3, "YES", "NO")</f>
        <v>YES</v>
      </c>
      <c r="E77">
        <f>IF(C77=0,SMALL(AF2:AF49,2), C77)</f>
        <v>1.38</v>
      </c>
      <c r="F77">
        <f>IF(E77=0, SMALL(AF2:AF49, 3), E77)</f>
        <v>1.38</v>
      </c>
      <c r="G77">
        <f>IF(F77=0, SMALL(AF2:AF49, 4), F77)</f>
        <v>1.38</v>
      </c>
      <c r="H77" t="str">
        <f>INDEX(A2:A50, MATCH(G77, AF2:AF50, 0))</f>
        <v>Coastline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2</v>
      </c>
      <c r="Z77">
        <f t="shared" si="10"/>
        <v>5</v>
      </c>
      <c r="AA77">
        <f t="shared" si="10"/>
        <v>8</v>
      </c>
      <c r="AB77">
        <f t="shared" si="11"/>
        <v>2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>
        <f t="shared" si="14"/>
        <v>5</v>
      </c>
    </row>
    <row r="78" spans="1:32" hidden="1" outlineLevel="1">
      <c r="A78" t="s">
        <v>106</v>
      </c>
      <c r="B78">
        <f>INDEX(AE2:AE50, MATCH(H77, A2:A50, 0))</f>
        <v>230.10640000000001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2</v>
      </c>
      <c r="Z78">
        <f t="shared" si="10"/>
        <v>5</v>
      </c>
      <c r="AA78">
        <f t="shared" si="10"/>
        <v>8</v>
      </c>
      <c r="AB78">
        <f t="shared" si="11"/>
        <v>2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>
        <f t="shared" si="14"/>
        <v>5</v>
      </c>
    </row>
    <row r="79" spans="1:32" hidden="1" outlineLevel="1">
      <c r="A79" t="s">
        <v>107</v>
      </c>
      <c r="B79">
        <f>LARGE(AE2:AE50, 1)</f>
        <v>230.10640000000001</v>
      </c>
      <c r="C79">
        <f>C78/B79</f>
        <v>4.3458156748356411E-5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Coastline (IRE) is highly rated.</v>
      </c>
      <c r="H79" t="str">
        <f>INDEX(A2:A50, MATCH(B79, AE2:AE50, 0))</f>
        <v>Coastline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2</v>
      </c>
      <c r="Z79">
        <f t="shared" si="10"/>
        <v>5</v>
      </c>
      <c r="AA79">
        <f t="shared" si="10"/>
        <v>8</v>
      </c>
      <c r="AB79">
        <f t="shared" si="11"/>
        <v>2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>
        <f t="shared" si="14"/>
        <v>5</v>
      </c>
    </row>
    <row r="80" spans="1:32" hidden="1" outlineLevel="1">
      <c r="A80" t="s">
        <v>108</v>
      </c>
      <c r="B80">
        <f>INDEX(W2:W50,MATCH(H77,A2:A50,0))</f>
        <v>5.7142999999999997</v>
      </c>
      <c r="C80">
        <f>(B81-B80)+0.01</f>
        <v>11.721399999999999</v>
      </c>
      <c r="D80" t="str">
        <f>D2</f>
        <v xml:space="preserve">6f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2</v>
      </c>
      <c r="Z80">
        <f t="shared" si="10"/>
        <v>5</v>
      </c>
      <c r="AA80">
        <f t="shared" si="10"/>
        <v>8</v>
      </c>
      <c r="AB80">
        <f t="shared" si="11"/>
        <v>2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>
        <f t="shared" si="14"/>
        <v>5</v>
      </c>
    </row>
    <row r="81" spans="1:19" hidden="1" outlineLevel="1">
      <c r="A81" t="s">
        <v>109</v>
      </c>
      <c r="B81">
        <f>LARGE(W2:W49, 1)</f>
        <v>17.425699999999999</v>
      </c>
      <c r="C81">
        <f>C80/B81</f>
        <v>0.67265016613392858</v>
      </c>
      <c r="D81" t="str">
        <f>IF(AND(OR(D2="5f ", D2="6f ", D2="7f ", D2="1m "), C81&gt;0.15), "YES", "NO")</f>
        <v>YES</v>
      </c>
      <c r="G81" t="str">
        <f>IF(D81="YES", CONCATENATE("PLUS: The fastest horse "&amp;H82&amp;" is "&amp;ROUND(C81*100, 2)&amp;"% ahead of the lay selection "&amp;H77&amp;". "), "NEUTRAL: Speed is not a factor.")</f>
        <v xml:space="preserve">PLUS: The fastest horse  is 67.27% ahead of the lay selection Coastline (IRE). </v>
      </c>
      <c r="H81" t="str">
        <f>INDEX(A2:A50,MATCH(B81,INDEX(W2:W50,0)))</f>
        <v>Haze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Wolverhampton</v>
      </c>
    </row>
    <row r="82" spans="1:19" hidden="1" outlineLevel="1">
      <c r="A82" t="s">
        <v>110</v>
      </c>
      <c r="B82">
        <f>INDEX(M2:M49, MATCH(H77, A2:A49, 0))</f>
        <v>76.305499999999995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76.305499999999995</v>
      </c>
      <c r="C83">
        <f>C82/B83</f>
        <v>1.3105215220396958E-4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Coastline (IRE)is the form horse.</v>
      </c>
      <c r="H83" t="str">
        <f>INDEX(A2:A50,MATCH(B83,INDEX(M2:M50,0)))</f>
        <v>Haze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2.1078999999999999</v>
      </c>
      <c r="C84">
        <f>(B85-B84)+0.01</f>
        <v>6.3464999999999998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8.4443999999999999</v>
      </c>
      <c r="C85">
        <f>C84/B85</f>
        <v>0.75156316612192697</v>
      </c>
      <c r="D85" t="str">
        <f>IF(AND(J2="2yo", C85&gt;0.2), "YES", "NO")</f>
        <v>YES</v>
      </c>
      <c r="E85" t="str">
        <f>IF(J2&lt;&gt;"2yo", "IGNORE", "")</f>
        <v/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 xml:space="preserve">PLUS: The Stallion rating for lay selection Coastline (IRE) is 75.16% worse than best-rated stallion Madame Vitesse (FR). </v>
      </c>
      <c r="H85" t="str">
        <f>INDEX(A2:A50, MATCH(B85, AC2:AC50, 0))</f>
        <v>Madame Vitesse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27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27</v>
      </c>
      <c r="C87">
        <f>C86/B87</f>
        <v>3.7037037037037035E-4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Coastline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1.3445</v>
      </c>
      <c r="C88">
        <f>B89-B88</f>
        <v>1.8508</v>
      </c>
      <c r="H88" t="str">
        <f>INDEX(X2:X50, MATCH(B88, Y2:Y50, 0))</f>
        <v>Marquand, Tom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3.1953</v>
      </c>
      <c r="C89">
        <f>C88/B89</f>
        <v>0.57922573780239728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Havlin, Robert is 57.92% ahead of Marquand, Tom. </v>
      </c>
      <c r="H89" t="str">
        <f>INDEX(X2:X50, MATCH(B89, Y2:Y50, 0))</f>
        <v>Havlin, Robert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0</v>
      </c>
      <c r="C90">
        <f>(B91-B90)+0.01</f>
        <v>36.364799999999995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36.354799999999997</v>
      </c>
      <c r="C91">
        <f>(C90+0.01)/(B91+0.01)</f>
        <v>1.0002749912002815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Rock N Roll Queen outperformed Coastline (IRE) significantly.</v>
      </c>
      <c r="H91" t="str">
        <f>INDEX(A2:A50, MATCH(B91, N2:N50, 0))</f>
        <v>Rock N Roll Queen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4</v>
      </c>
      <c r="F92" t="str">
        <f>IF(E92=0, "", IF(E92=1, "*", IF(E92=2, "**", IF(E92=3, "***", IF(E92=4, "****", IF(E92&gt;4, "*****", ""))))))</f>
        <v>****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213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0.24879999999999999</v>
      </c>
    </row>
    <row r="96" spans="1:19" hidden="1" outlineLevel="1">
      <c r="A96" t="s">
        <v>70</v>
      </c>
      <c r="B96">
        <f>INDEX(Sheet1!H:H, MATCH($A$51, Sheet1!$A:$A,0))</f>
        <v>0.26290000000000002</v>
      </c>
      <c r="C96" t="str">
        <f>IF(AND($B$94&gt;15,B96&gt;0.25),B55)</f>
        <v>City Of Love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City Of Love</v>
      </c>
      <c r="G96" t="str">
        <f>INDEX(F96:F101,MATCH(1,E96:E101,0))</f>
        <v>City Of Love</v>
      </c>
    </row>
    <row r="97" spans="1:6" hidden="1" outlineLevel="1">
      <c r="A97" t="s">
        <v>25</v>
      </c>
      <c r="B97">
        <f>INDEX(Sheet1!J:J, MATCH($A$51, Sheet1!$A:$A,0))</f>
        <v>0.18779999999999999</v>
      </c>
      <c r="C97" t="b">
        <f>IF(AND($B$94&gt;15,B97&gt;0.25),B56)</f>
        <v>0</v>
      </c>
      <c r="D97">
        <f t="shared" si="22"/>
        <v>4</v>
      </c>
      <c r="E97">
        <f t="shared" si="23"/>
        <v>3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0.17369999999999999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0.15490000000000001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0.1221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0.216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1.140625" bestFit="1" customWidth="1"/>
    <col min="2" max="2" width="19.7109375" bestFit="1" customWidth="1"/>
    <col min="3" max="3" width="15.5703125" bestFit="1" customWidth="1"/>
    <col min="4" max="5" width="12" bestFit="1" customWidth="1"/>
    <col min="6" max="6" width="15.28515625" bestFit="1" customWidth="1"/>
    <col min="7" max="7" width="105.7109375" bestFit="1" customWidth="1"/>
    <col min="8" max="8" width="19.7109375" bestFit="1" customWidth="1"/>
    <col min="9" max="9" width="10.140625" bestFit="1" customWidth="1"/>
    <col min="10" max="10" width="16.28515625" bestFit="1" customWidth="1"/>
    <col min="11" max="11" width="49.7109375" bestFit="1" customWidth="1"/>
    <col min="12" max="19" width="21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5" bestFit="1" customWidth="1"/>
    <col min="25" max="25" width="14.42578125" bestFit="1" customWidth="1"/>
    <col min="26" max="26" width="20.140625" bestFit="1" customWidth="1"/>
    <col min="27" max="27" width="15" bestFit="1" customWidth="1"/>
    <col min="28" max="28" width="21.42578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1166</v>
      </c>
      <c r="B2" s="1">
        <v>0.82291666666666663</v>
      </c>
      <c r="C2" t="s">
        <v>214</v>
      </c>
      <c r="D2" t="s">
        <v>1164</v>
      </c>
      <c r="E2" t="s">
        <v>230</v>
      </c>
      <c r="F2">
        <v>3752</v>
      </c>
      <c r="G2" t="s">
        <v>979</v>
      </c>
      <c r="H2" t="s">
        <v>980</v>
      </c>
      <c r="I2" t="s">
        <v>5</v>
      </c>
      <c r="J2" t="s">
        <v>234</v>
      </c>
      <c r="K2" t="s">
        <v>1165</v>
      </c>
      <c r="L2">
        <v>2</v>
      </c>
      <c r="M2">
        <v>78.025999999999996</v>
      </c>
      <c r="N2">
        <v>58.758699999999997</v>
      </c>
      <c r="O2">
        <v>26.3017</v>
      </c>
      <c r="P2">
        <v>10.1914</v>
      </c>
      <c r="Q2">
        <v>5.5644</v>
      </c>
      <c r="R2">
        <v>5.8592000000000004</v>
      </c>
      <c r="S2">
        <v>4.0749000000000004</v>
      </c>
      <c r="T2">
        <v>2.7747000000000002</v>
      </c>
      <c r="U2">
        <v>0</v>
      </c>
      <c r="V2">
        <v>0</v>
      </c>
      <c r="W2">
        <v>16.597100000000001</v>
      </c>
      <c r="X2" t="s">
        <v>1033</v>
      </c>
      <c r="Y2">
        <v>1.3673</v>
      </c>
      <c r="Z2" t="s">
        <v>1163</v>
      </c>
      <c r="AA2">
        <v>1.3708</v>
      </c>
      <c r="AB2" t="s">
        <v>464</v>
      </c>
      <c r="AC2">
        <v>1.9112</v>
      </c>
      <c r="AD2">
        <v>17.3</v>
      </c>
      <c r="AE2">
        <v>233.81899999999999</v>
      </c>
      <c r="AF2">
        <v>14</v>
      </c>
      <c r="AG2">
        <v>68</v>
      </c>
    </row>
    <row r="3" spans="1:33">
      <c r="A3" t="s">
        <v>1168</v>
      </c>
      <c r="B3" s="1">
        <v>0.82291666666666663</v>
      </c>
      <c r="C3" t="s">
        <v>214</v>
      </c>
      <c r="D3" t="s">
        <v>1164</v>
      </c>
      <c r="E3" t="s">
        <v>230</v>
      </c>
      <c r="F3">
        <v>3752</v>
      </c>
      <c r="G3" t="s">
        <v>979</v>
      </c>
      <c r="H3" t="s">
        <v>980</v>
      </c>
      <c r="I3" t="s">
        <v>5</v>
      </c>
      <c r="J3" t="s">
        <v>234</v>
      </c>
      <c r="K3" t="s">
        <v>1165</v>
      </c>
      <c r="L3">
        <v>2</v>
      </c>
      <c r="M3">
        <v>62.212000000000003</v>
      </c>
      <c r="N3">
        <v>58.309600000000003</v>
      </c>
      <c r="O3">
        <v>28.502600000000001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18.8186</v>
      </c>
      <c r="X3" t="s">
        <v>1051</v>
      </c>
      <c r="Y3">
        <v>3.4140999999999999</v>
      </c>
      <c r="Z3" t="s">
        <v>1169</v>
      </c>
      <c r="AA3">
        <v>2.9365000000000001</v>
      </c>
      <c r="AB3" t="s">
        <v>1083</v>
      </c>
      <c r="AC3">
        <v>1.6501999999999999</v>
      </c>
      <c r="AD3">
        <v>5.9329000000000001</v>
      </c>
      <c r="AE3">
        <v>212.11070000000001</v>
      </c>
      <c r="AF3">
        <v>3.5</v>
      </c>
      <c r="AG3">
        <v>73</v>
      </c>
    </row>
    <row r="4" spans="1:33">
      <c r="A4" t="s">
        <v>1170</v>
      </c>
      <c r="B4" s="1">
        <v>0.82291666666666663</v>
      </c>
      <c r="C4" t="s">
        <v>214</v>
      </c>
      <c r="D4" t="s">
        <v>1164</v>
      </c>
      <c r="E4" t="s">
        <v>230</v>
      </c>
      <c r="F4">
        <v>3752</v>
      </c>
      <c r="G4" t="s">
        <v>979</v>
      </c>
      <c r="H4" t="s">
        <v>980</v>
      </c>
      <c r="I4" t="s">
        <v>5</v>
      </c>
      <c r="J4" t="s">
        <v>234</v>
      </c>
      <c r="K4" t="s">
        <v>1165</v>
      </c>
      <c r="L4">
        <v>2</v>
      </c>
      <c r="M4">
        <v>74.715999999999994</v>
      </c>
      <c r="N4">
        <v>46.081000000000003</v>
      </c>
      <c r="O4">
        <v>30.604299999999999</v>
      </c>
      <c r="P4">
        <v>5.7950999999999997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19.0943</v>
      </c>
      <c r="X4" t="s">
        <v>987</v>
      </c>
      <c r="Y4">
        <v>2.0985999999999998</v>
      </c>
      <c r="Z4" t="s">
        <v>247</v>
      </c>
      <c r="AA4">
        <v>1.2612000000000001</v>
      </c>
      <c r="AB4" t="s">
        <v>1171</v>
      </c>
      <c r="AC4">
        <v>1.0349999999999999</v>
      </c>
      <c r="AD4">
        <v>9.4</v>
      </c>
      <c r="AE4">
        <v>209.0164</v>
      </c>
      <c r="AF4">
        <v>5</v>
      </c>
      <c r="AG4">
        <v>72</v>
      </c>
    </row>
    <row r="5" spans="1:33">
      <c r="A5" t="s">
        <v>1172</v>
      </c>
      <c r="B5" s="1">
        <v>0.82291666666666663</v>
      </c>
      <c r="C5" t="s">
        <v>214</v>
      </c>
      <c r="D5" t="s">
        <v>1164</v>
      </c>
      <c r="E5" t="s">
        <v>230</v>
      </c>
      <c r="F5">
        <v>3752</v>
      </c>
      <c r="G5" t="s">
        <v>979</v>
      </c>
      <c r="H5" t="s">
        <v>980</v>
      </c>
      <c r="I5" t="s">
        <v>5</v>
      </c>
      <c r="J5" t="s">
        <v>234</v>
      </c>
      <c r="K5" t="s">
        <v>1165</v>
      </c>
      <c r="L5">
        <v>2</v>
      </c>
      <c r="M5">
        <v>83.14</v>
      </c>
      <c r="N5">
        <v>38.898899999999998</v>
      </c>
      <c r="O5">
        <v>18.951799999999999</v>
      </c>
      <c r="P5">
        <v>10.1326</v>
      </c>
      <c r="Q5">
        <v>5.2267000000000001</v>
      </c>
      <c r="R5">
        <v>0</v>
      </c>
      <c r="S5">
        <v>0</v>
      </c>
      <c r="T5">
        <v>0</v>
      </c>
      <c r="U5">
        <v>0</v>
      </c>
      <c r="V5">
        <v>0</v>
      </c>
      <c r="W5">
        <v>18.32</v>
      </c>
      <c r="X5" t="s">
        <v>1158</v>
      </c>
      <c r="Y5">
        <v>1.1888000000000001</v>
      </c>
      <c r="Z5" t="s">
        <v>262</v>
      </c>
      <c r="AA5">
        <v>1.5857000000000001</v>
      </c>
      <c r="AB5" t="s">
        <v>1173</v>
      </c>
      <c r="AC5">
        <v>0.96120000000000005</v>
      </c>
      <c r="AD5">
        <v>12.1</v>
      </c>
      <c r="AE5">
        <v>203.42080000000001</v>
      </c>
      <c r="AF5">
        <v>4.5</v>
      </c>
      <c r="AG5">
        <v>67</v>
      </c>
    </row>
    <row r="6" spans="1:33">
      <c r="A6" t="s">
        <v>1174</v>
      </c>
      <c r="B6" s="1">
        <v>0.82291666666666663</v>
      </c>
      <c r="C6" t="s">
        <v>214</v>
      </c>
      <c r="D6" t="s">
        <v>1164</v>
      </c>
      <c r="E6" t="s">
        <v>230</v>
      </c>
      <c r="F6">
        <v>3752</v>
      </c>
      <c r="G6" t="s">
        <v>979</v>
      </c>
      <c r="H6" t="s">
        <v>980</v>
      </c>
      <c r="I6" t="s">
        <v>5</v>
      </c>
      <c r="J6" t="s">
        <v>234</v>
      </c>
      <c r="K6" t="s">
        <v>1165</v>
      </c>
      <c r="L6">
        <v>2</v>
      </c>
      <c r="M6">
        <v>43.337000000000003</v>
      </c>
      <c r="N6">
        <v>46.1614</v>
      </c>
      <c r="O6">
        <v>22.540800000000001</v>
      </c>
      <c r="P6">
        <v>7.6654</v>
      </c>
      <c r="Q6">
        <v>3.8271999999999999</v>
      </c>
      <c r="R6">
        <v>6.4988000000000001</v>
      </c>
      <c r="S6">
        <v>3.1164000000000001</v>
      </c>
      <c r="T6">
        <v>0</v>
      </c>
      <c r="U6">
        <v>0</v>
      </c>
      <c r="V6">
        <v>0</v>
      </c>
      <c r="W6">
        <v>15.424300000000001</v>
      </c>
      <c r="X6" t="s">
        <v>1044</v>
      </c>
      <c r="Y6">
        <v>1.8288</v>
      </c>
      <c r="Z6" t="s">
        <v>546</v>
      </c>
      <c r="AA6">
        <v>2.0007999999999999</v>
      </c>
      <c r="AB6" t="s">
        <v>1175</v>
      </c>
      <c r="AC6">
        <v>3.9815999999999998</v>
      </c>
      <c r="AD6">
        <v>25.587</v>
      </c>
      <c r="AE6">
        <v>186.8544</v>
      </c>
      <c r="AF6">
        <v>12</v>
      </c>
      <c r="AG6">
        <v>71</v>
      </c>
    </row>
    <row r="7" spans="1:33">
      <c r="A7" t="s">
        <v>1176</v>
      </c>
      <c r="B7" s="1">
        <v>0.82291666666666663</v>
      </c>
      <c r="C7" t="s">
        <v>214</v>
      </c>
      <c r="D7" t="s">
        <v>1164</v>
      </c>
      <c r="E7" t="s">
        <v>230</v>
      </c>
      <c r="F7">
        <v>3752</v>
      </c>
      <c r="G7" t="s">
        <v>979</v>
      </c>
      <c r="H7" t="s">
        <v>980</v>
      </c>
      <c r="I7" t="s">
        <v>5</v>
      </c>
      <c r="J7" t="s">
        <v>234</v>
      </c>
      <c r="K7" t="s">
        <v>1165</v>
      </c>
      <c r="L7">
        <v>2</v>
      </c>
      <c r="M7">
        <v>53.589700000000001</v>
      </c>
      <c r="N7">
        <v>51.858400000000003</v>
      </c>
      <c r="O7">
        <v>22.898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16.359300000000001</v>
      </c>
      <c r="X7" t="s">
        <v>1021</v>
      </c>
      <c r="Y7">
        <v>1.6317999999999999</v>
      </c>
      <c r="Z7" t="s">
        <v>1125</v>
      </c>
      <c r="AA7">
        <v>1.8438000000000001</v>
      </c>
      <c r="AB7" t="s">
        <v>1118</v>
      </c>
      <c r="AC7">
        <v>1.371</v>
      </c>
      <c r="AD7">
        <v>0.9</v>
      </c>
      <c r="AE7">
        <v>176.27369999999999</v>
      </c>
      <c r="AF7">
        <v>6.5</v>
      </c>
      <c r="AG7">
        <v>72</v>
      </c>
    </row>
    <row r="8" spans="1:33">
      <c r="A8" t="s">
        <v>1177</v>
      </c>
      <c r="B8" s="1">
        <v>0.82291666666666663</v>
      </c>
      <c r="C8" t="s">
        <v>214</v>
      </c>
      <c r="D8" t="s">
        <v>1164</v>
      </c>
      <c r="E8" t="s">
        <v>230</v>
      </c>
      <c r="F8">
        <v>3752</v>
      </c>
      <c r="G8" t="s">
        <v>979</v>
      </c>
      <c r="H8" t="s">
        <v>980</v>
      </c>
      <c r="I8" t="s">
        <v>5</v>
      </c>
      <c r="J8" t="s">
        <v>234</v>
      </c>
      <c r="K8" t="s">
        <v>1165</v>
      </c>
      <c r="L8">
        <v>2</v>
      </c>
      <c r="M8">
        <v>45.866599999999998</v>
      </c>
      <c r="N8">
        <v>53.561999999999998</v>
      </c>
      <c r="O8">
        <v>21.736599999999999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16.3764</v>
      </c>
      <c r="X8" t="s">
        <v>983</v>
      </c>
      <c r="Y8">
        <v>2.5284</v>
      </c>
      <c r="Z8" t="s">
        <v>1178</v>
      </c>
      <c r="AA8">
        <v>1.7206999999999999</v>
      </c>
      <c r="AB8" t="s">
        <v>267</v>
      </c>
      <c r="AC8">
        <v>1.0225</v>
      </c>
      <c r="AD8">
        <v>7.3329000000000004</v>
      </c>
      <c r="AE8">
        <v>174.71889999999999</v>
      </c>
      <c r="AF8">
        <v>6</v>
      </c>
      <c r="AG8">
        <v>75</v>
      </c>
    </row>
    <row r="9" spans="1:33">
      <c r="A9" t="s">
        <v>1179</v>
      </c>
      <c r="B9" s="1">
        <v>0.82291666666666663</v>
      </c>
      <c r="C9" t="s">
        <v>214</v>
      </c>
      <c r="D9" t="s">
        <v>1164</v>
      </c>
      <c r="E9" t="s">
        <v>230</v>
      </c>
      <c r="F9">
        <v>3752</v>
      </c>
      <c r="G9" t="s">
        <v>979</v>
      </c>
      <c r="H9" t="s">
        <v>980</v>
      </c>
      <c r="I9" t="s">
        <v>5</v>
      </c>
      <c r="J9" t="s">
        <v>234</v>
      </c>
      <c r="K9" t="s">
        <v>1165</v>
      </c>
      <c r="L9">
        <v>2</v>
      </c>
      <c r="M9">
        <v>57.04</v>
      </c>
      <c r="N9">
        <v>31.7834</v>
      </c>
      <c r="O9">
        <v>17.9041</v>
      </c>
      <c r="P9">
        <v>10.4339</v>
      </c>
      <c r="Q9">
        <v>3.9861</v>
      </c>
      <c r="R9">
        <v>0</v>
      </c>
      <c r="S9">
        <v>0</v>
      </c>
      <c r="T9">
        <v>0</v>
      </c>
      <c r="U9">
        <v>0</v>
      </c>
      <c r="V9">
        <v>0</v>
      </c>
      <c r="W9">
        <v>17.66</v>
      </c>
      <c r="X9" t="s">
        <v>1180</v>
      </c>
      <c r="Y9">
        <v>1.5097</v>
      </c>
      <c r="Z9" t="s">
        <v>1181</v>
      </c>
      <c r="AA9">
        <v>2.2921999999999998</v>
      </c>
      <c r="AB9" t="s">
        <v>259</v>
      </c>
      <c r="AC9">
        <v>0.41099999999999998</v>
      </c>
      <c r="AD9">
        <v>12.7</v>
      </c>
      <c r="AE9">
        <v>166.56129999999999</v>
      </c>
      <c r="AF9">
        <v>7</v>
      </c>
      <c r="AG9">
        <v>63</v>
      </c>
    </row>
    <row r="10" spans="1:33">
      <c r="A10" t="s">
        <v>1182</v>
      </c>
      <c r="B10" s="1">
        <v>0.82291666666666663</v>
      </c>
      <c r="C10" t="s">
        <v>214</v>
      </c>
      <c r="D10" t="s">
        <v>1164</v>
      </c>
      <c r="E10" t="s">
        <v>230</v>
      </c>
      <c r="F10">
        <v>3752</v>
      </c>
      <c r="G10" t="s">
        <v>979</v>
      </c>
      <c r="H10" t="s">
        <v>980</v>
      </c>
      <c r="I10" t="s">
        <v>5</v>
      </c>
      <c r="J10" t="s">
        <v>234</v>
      </c>
      <c r="K10" t="s">
        <v>1165</v>
      </c>
      <c r="L10">
        <v>2</v>
      </c>
      <c r="M10">
        <v>42.675400000000003</v>
      </c>
      <c r="N10">
        <v>45.687399999999997</v>
      </c>
      <c r="O10">
        <v>14.587999999999999</v>
      </c>
      <c r="P10">
        <v>5.7294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11.5707</v>
      </c>
      <c r="X10" t="s">
        <v>1001</v>
      </c>
      <c r="Y10">
        <v>1.0368999999999999</v>
      </c>
      <c r="Z10" t="s">
        <v>1156</v>
      </c>
      <c r="AA10">
        <v>0.85019999999999996</v>
      </c>
      <c r="AB10" t="s">
        <v>1042</v>
      </c>
      <c r="AC10">
        <v>1.6245000000000001</v>
      </c>
      <c r="AD10">
        <v>2.4</v>
      </c>
      <c r="AE10">
        <v>139.50810000000001</v>
      </c>
      <c r="AF10">
        <v>16</v>
      </c>
      <c r="AG10">
        <v>67</v>
      </c>
    </row>
    <row r="11" spans="1:33">
      <c r="A11" t="s">
        <v>1183</v>
      </c>
      <c r="B11" s="1">
        <v>0.82291666666666663</v>
      </c>
      <c r="C11" t="s">
        <v>214</v>
      </c>
      <c r="D11" t="s">
        <v>1164</v>
      </c>
      <c r="E11" t="s">
        <v>230</v>
      </c>
      <c r="F11">
        <v>3752</v>
      </c>
      <c r="G11" t="s">
        <v>979</v>
      </c>
      <c r="H11" t="s">
        <v>980</v>
      </c>
      <c r="I11" t="s">
        <v>5</v>
      </c>
      <c r="J11" t="s">
        <v>234</v>
      </c>
      <c r="K11" t="s">
        <v>1165</v>
      </c>
      <c r="L11">
        <v>2</v>
      </c>
      <c r="M11">
        <v>45.152799999999999</v>
      </c>
      <c r="N11">
        <v>30.340900000000001</v>
      </c>
      <c r="O11">
        <v>15.268700000000001</v>
      </c>
      <c r="P11">
        <v>6.8423999999999996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5.7142999999999997</v>
      </c>
      <c r="X11" t="s">
        <v>997</v>
      </c>
      <c r="Y11">
        <v>1.3281000000000001</v>
      </c>
      <c r="Z11" t="s">
        <v>1184</v>
      </c>
      <c r="AA11">
        <v>0.42180000000000001</v>
      </c>
      <c r="AB11" t="s">
        <v>1185</v>
      </c>
      <c r="AC11">
        <v>1.6516999999999999</v>
      </c>
      <c r="AD11">
        <v>7.8</v>
      </c>
      <c r="AE11">
        <v>127.286</v>
      </c>
      <c r="AF11">
        <v>25</v>
      </c>
      <c r="AG11">
        <v>54</v>
      </c>
    </row>
    <row r="51" spans="1:33" hidden="1" outlineLevel="1">
      <c r="A51" t="str">
        <f>C2</f>
        <v>Wolverhampton</v>
      </c>
      <c r="B51">
        <f>B2</f>
        <v>0.82291666666666663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Thierry</v>
      </c>
      <c r="L52" t="str">
        <f t="shared" si="0"/>
        <v>Li Kui</v>
      </c>
      <c r="M52" t="str">
        <f t="shared" si="0"/>
        <v>Amorously (IRE)</v>
      </c>
      <c r="N52" t="str">
        <f t="shared" ref="N52:N91" si="1">INDEX($A$2:$A$20,(MATCH(LARGE(W$2:W$20,$J52),W$2:W$20,0)))</f>
        <v>Amorously (IRE)</v>
      </c>
      <c r="O52" t="str">
        <f t="shared" ref="O52:O91" si="2">INDEX($A$2:$A$20,(MATCH(LARGE(AA$2:AA$20,$J52),AA$2:AA$20,0)))</f>
        <v>Reeth (IRE)</v>
      </c>
      <c r="P52" t="str">
        <f t="shared" ref="P52:P91" si="3">INDEX($A$2:$A$20,(MATCH(LARGE(Y$2:Y$20,$J52),Y$2:Y$20,0)))</f>
        <v>Reeth (IRE)</v>
      </c>
      <c r="Q52" t="str">
        <f t="shared" ref="Q52:Q91" si="4">INDEX($A$2:$A$20,(MATCH(LARGE(Y$2:Y$20,$J52),Y$2:Y$20,0)))</f>
        <v>Reeth (IRE)</v>
      </c>
      <c r="R52" t="str">
        <f t="shared" ref="R52:R91" si="5">INDEX($A$2:$A$20,(MATCH(LARGE(AD$2:AD$20,$J52),AD$2:AD$20,0)))</f>
        <v>Spirit Kingdom (USA)</v>
      </c>
      <c r="S52" t="str">
        <f t="shared" ref="S52:S80" si="6">A2</f>
        <v>Li Kui</v>
      </c>
      <c r="V52">
        <f t="shared" ref="V52:V80" si="7">SUM(Y52:AF52)</f>
        <v>59</v>
      </c>
      <c r="W52">
        <f t="shared" ref="W52:W80" si="8">V52-AG2</f>
        <v>-9</v>
      </c>
      <c r="X52">
        <f t="shared" ref="X52:X60" si="9">IF(ISNA(W52),"",W52)</f>
        <v>-9</v>
      </c>
      <c r="Y52">
        <f t="shared" ref="Y52:AA80" si="10">(($H$63+1)-(RANK(M2,M$2:M$30)))</f>
        <v>9</v>
      </c>
      <c r="Z52">
        <f t="shared" si="10"/>
        <v>10</v>
      </c>
      <c r="AA52">
        <f t="shared" si="10"/>
        <v>8</v>
      </c>
      <c r="AB52">
        <f t="shared" ref="AB52:AB80" si="11">(($H$63+1)-(RANK(W2,W$2:W$30)))</f>
        <v>6</v>
      </c>
      <c r="AC52">
        <f t="shared" ref="AC52:AC80" si="12">(($H$63+1)-(RANK(Y2,Y$2:Y$30)))</f>
        <v>4</v>
      </c>
      <c r="AD52">
        <f t="shared" ref="AD52:AD80" si="13">(($H$63+1)-(RANK(AA2,AA$2:AA$30)))</f>
        <v>4</v>
      </c>
      <c r="AE52">
        <f t="shared" ref="AE52:AF80" si="14">(($H$63+1)-(RANK(AC2,AC$2:AC$30)))</f>
        <v>9</v>
      </c>
      <c r="AF52">
        <f t="shared" si="14"/>
        <v>9</v>
      </c>
      <c r="AG52" t="str">
        <f>INDEX(S52:S92, MATCH(LARGE(X52:X92, 1),X52:X92, 0))</f>
        <v>Li Kui</v>
      </c>
    </row>
    <row r="53" spans="1:33" hidden="1" outlineLevel="1">
      <c r="A53" t="s">
        <v>43</v>
      </c>
      <c r="B53" t="str">
        <f>A2</f>
        <v>Li Kui</v>
      </c>
      <c r="C53">
        <f>AE2</f>
        <v>233.81899999999999</v>
      </c>
      <c r="D53">
        <f>AG2</f>
        <v>68</v>
      </c>
      <c r="E53">
        <f>C53-D53</f>
        <v>165.81899999999999</v>
      </c>
      <c r="F53">
        <f>SUMIF(B53:B61, B53, G53:G61)</f>
        <v>9.2842326757021379E-2</v>
      </c>
      <c r="G53">
        <f>(1/C53)*(C53-C54)</f>
        <v>9.2842326757021379E-2</v>
      </c>
      <c r="H53">
        <f>AF2</f>
        <v>14</v>
      </c>
      <c r="J53">
        <v>2</v>
      </c>
      <c r="K53" t="str">
        <f t="shared" si="0"/>
        <v>Li Kui</v>
      </c>
      <c r="L53" t="str">
        <f t="shared" si="0"/>
        <v>Reeth (IRE)</v>
      </c>
      <c r="M53" t="str">
        <f t="shared" si="0"/>
        <v>Reeth (IRE)</v>
      </c>
      <c r="N53" t="str">
        <f t="shared" si="1"/>
        <v>Reeth (IRE)</v>
      </c>
      <c r="O53" t="str">
        <f t="shared" si="2"/>
        <v>Coastguard Watch (FR)</v>
      </c>
      <c r="P53" t="str">
        <f t="shared" si="3"/>
        <v>Multamis (IRE)</v>
      </c>
      <c r="Q53" t="str">
        <f t="shared" si="4"/>
        <v>Multamis (IRE)</v>
      </c>
      <c r="R53" t="str">
        <f t="shared" si="5"/>
        <v>Li Kui</v>
      </c>
      <c r="S53" t="str">
        <f t="shared" si="6"/>
        <v>Reeth (IRE)</v>
      </c>
      <c r="V53">
        <f t="shared" si="7"/>
        <v>64</v>
      </c>
      <c r="W53">
        <f t="shared" si="8"/>
        <v>-9</v>
      </c>
      <c r="X53">
        <f t="shared" si="9"/>
        <v>-9</v>
      </c>
      <c r="Y53">
        <f t="shared" si="10"/>
        <v>7</v>
      </c>
      <c r="Z53">
        <f t="shared" si="10"/>
        <v>9</v>
      </c>
      <c r="AA53">
        <f t="shared" si="10"/>
        <v>9</v>
      </c>
      <c r="AB53">
        <f t="shared" si="11"/>
        <v>9</v>
      </c>
      <c r="AC53">
        <f t="shared" si="12"/>
        <v>10</v>
      </c>
      <c r="AD53">
        <f t="shared" si="13"/>
        <v>10</v>
      </c>
      <c r="AE53">
        <f t="shared" si="14"/>
        <v>7</v>
      </c>
      <c r="AF53">
        <f t="shared" si="14"/>
        <v>3</v>
      </c>
    </row>
    <row r="54" spans="1:33" hidden="1" outlineLevel="1">
      <c r="A54" t="s">
        <v>44</v>
      </c>
      <c r="B54" t="str">
        <f>A3</f>
        <v>Reeth (IRE)</v>
      </c>
      <c r="C54">
        <f>AE3</f>
        <v>212.11070000000001</v>
      </c>
      <c r="D54">
        <f>AG3</f>
        <v>73</v>
      </c>
      <c r="E54">
        <f t="shared" ref="E54:E55" si="15">C54-D54</f>
        <v>139.11070000000001</v>
      </c>
      <c r="F54">
        <f ca="1">SUMIF(B53:B64, B54, G53:G61)</f>
        <v>0.47883501605078804</v>
      </c>
      <c r="H54">
        <f>AF3</f>
        <v>3.5</v>
      </c>
      <c r="J54">
        <v>3</v>
      </c>
      <c r="K54" t="str">
        <f t="shared" si="0"/>
        <v>Amorously (IRE)</v>
      </c>
      <c r="L54" t="str">
        <f t="shared" si="0"/>
        <v>Multamis (IRE)</v>
      </c>
      <c r="M54" t="str">
        <f t="shared" si="0"/>
        <v>Li Kui</v>
      </c>
      <c r="N54" t="str">
        <f t="shared" si="1"/>
        <v>Thierry</v>
      </c>
      <c r="O54" t="str">
        <f t="shared" si="2"/>
        <v>Spirit Kingdom (USA)</v>
      </c>
      <c r="P54" t="str">
        <f t="shared" si="3"/>
        <v>Amorously (IRE)</v>
      </c>
      <c r="Q54" t="str">
        <f t="shared" si="4"/>
        <v>Amorously (IRE)</v>
      </c>
      <c r="R54" t="str">
        <f t="shared" si="5"/>
        <v>Coastguard Watch (FR)</v>
      </c>
      <c r="S54" t="str">
        <f t="shared" si="6"/>
        <v>Amorously (IRE)</v>
      </c>
      <c r="V54">
        <f t="shared" si="7"/>
        <v>54</v>
      </c>
      <c r="W54">
        <f t="shared" si="8"/>
        <v>-18</v>
      </c>
      <c r="X54">
        <f t="shared" si="9"/>
        <v>-18</v>
      </c>
      <c r="Y54">
        <f t="shared" si="10"/>
        <v>8</v>
      </c>
      <c r="Z54">
        <f t="shared" si="10"/>
        <v>5</v>
      </c>
      <c r="AA54">
        <f t="shared" si="10"/>
        <v>10</v>
      </c>
      <c r="AB54">
        <f t="shared" si="11"/>
        <v>10</v>
      </c>
      <c r="AC54">
        <f t="shared" si="12"/>
        <v>8</v>
      </c>
      <c r="AD54">
        <f t="shared" si="13"/>
        <v>3</v>
      </c>
      <c r="AE54">
        <f t="shared" si="14"/>
        <v>4</v>
      </c>
      <c r="AF54">
        <f t="shared" si="14"/>
        <v>6</v>
      </c>
    </row>
    <row r="55" spans="1:33" hidden="1" outlineLevel="1">
      <c r="A55" t="s">
        <v>45</v>
      </c>
      <c r="B55" t="str">
        <f>A4</f>
        <v>Amorously (IRE)</v>
      </c>
      <c r="C55">
        <f>AE4</f>
        <v>209.0164</v>
      </c>
      <c r="D55">
        <f>AG4</f>
        <v>72</v>
      </c>
      <c r="E55">
        <f t="shared" si="15"/>
        <v>137.0164</v>
      </c>
      <c r="F55">
        <f ca="1">SUMIF(B53:B64, B55, G53:G61)</f>
        <v>1.4438863954164357E-2</v>
      </c>
      <c r="H55">
        <f>AF4</f>
        <v>5</v>
      </c>
      <c r="J55">
        <v>4</v>
      </c>
      <c r="K55" t="str">
        <f t="shared" si="0"/>
        <v>Reeth (IRE)</v>
      </c>
      <c r="L55" t="str">
        <f t="shared" si="0"/>
        <v>Avenue Foch</v>
      </c>
      <c r="M55" t="str">
        <f t="shared" si="0"/>
        <v>Avenue Foch</v>
      </c>
      <c r="N55" t="str">
        <f t="shared" si="1"/>
        <v>Coastguard Watch (FR)</v>
      </c>
      <c r="O55" t="str">
        <f t="shared" si="2"/>
        <v>Avenue Foch</v>
      </c>
      <c r="P55" t="str">
        <f t="shared" si="3"/>
        <v>Spirit Kingdom (USA)</v>
      </c>
      <c r="Q55" t="str">
        <f t="shared" si="4"/>
        <v>Spirit Kingdom (USA)</v>
      </c>
      <c r="R55" t="str">
        <f t="shared" si="5"/>
        <v>Thierry</v>
      </c>
      <c r="S55" t="str">
        <f t="shared" si="6"/>
        <v>Thierry</v>
      </c>
      <c r="V55">
        <f t="shared" si="7"/>
        <v>41</v>
      </c>
      <c r="W55">
        <f t="shared" si="8"/>
        <v>-26</v>
      </c>
      <c r="X55">
        <f t="shared" si="9"/>
        <v>-26</v>
      </c>
      <c r="Y55">
        <f t="shared" si="10"/>
        <v>10</v>
      </c>
      <c r="Z55">
        <f t="shared" si="10"/>
        <v>3</v>
      </c>
      <c r="AA55">
        <f t="shared" si="10"/>
        <v>4</v>
      </c>
      <c r="AB55">
        <f t="shared" si="11"/>
        <v>8</v>
      </c>
      <c r="AC55">
        <f t="shared" si="12"/>
        <v>2</v>
      </c>
      <c r="AD55">
        <f t="shared" si="13"/>
        <v>5</v>
      </c>
      <c r="AE55">
        <f t="shared" si="14"/>
        <v>2</v>
      </c>
      <c r="AF55">
        <f t="shared" si="14"/>
        <v>7</v>
      </c>
    </row>
    <row r="56" spans="1:33" hidden="1" outlineLevel="1">
      <c r="A56" t="s">
        <v>46</v>
      </c>
      <c r="B56" t="str">
        <f>INDEX(A$2:A$20,MATCH(C56,M$2:M$20,0))</f>
        <v>Thierry</v>
      </c>
      <c r="C56">
        <f>LARGE(M$2:M$20, D56)</f>
        <v>83.14</v>
      </c>
      <c r="D56">
        <v>1</v>
      </c>
      <c r="E56">
        <f>LARGE(M$2:M$20, F56)</f>
        <v>78.025999999999996</v>
      </c>
      <c r="F56">
        <v>2</v>
      </c>
      <c r="G56">
        <f t="shared" ref="G56:G61" si="16">IF(C56&gt;0, (1/C56)*(C56-E56), 0.1)</f>
        <v>6.1510704835217755E-2</v>
      </c>
      <c r="H56">
        <f t="shared" ref="H56:H61" si="17">INDEX(AF$2:AF$20,MATCH(B56,A$2:A$20,0))</f>
        <v>4.5</v>
      </c>
      <c r="J56">
        <v>5</v>
      </c>
      <c r="K56" t="str">
        <f t="shared" si="0"/>
        <v>Coastguard Watch (FR)</v>
      </c>
      <c r="L56" t="str">
        <f t="shared" si="0"/>
        <v>Spirit Kingdom (USA)</v>
      </c>
      <c r="M56" t="str">
        <f t="shared" si="0"/>
        <v>Spirit Kingdom (USA)</v>
      </c>
      <c r="N56" t="str">
        <f t="shared" si="1"/>
        <v>Li Kui</v>
      </c>
      <c r="O56" t="str">
        <f t="shared" si="2"/>
        <v>Multamis (IRE)</v>
      </c>
      <c r="P56" t="str">
        <f t="shared" si="3"/>
        <v>Avenue Foch</v>
      </c>
      <c r="Q56" t="str">
        <f t="shared" si="4"/>
        <v>Avenue Foch</v>
      </c>
      <c r="R56" t="str">
        <f t="shared" si="5"/>
        <v>Amorously (IRE)</v>
      </c>
      <c r="S56" t="str">
        <f t="shared" si="6"/>
        <v>Spirit Kingdom (USA)</v>
      </c>
      <c r="V56">
        <f t="shared" si="7"/>
        <v>52</v>
      </c>
      <c r="W56">
        <f t="shared" si="8"/>
        <v>-19</v>
      </c>
      <c r="X56">
        <f t="shared" si="9"/>
        <v>-19</v>
      </c>
      <c r="Y56">
        <f t="shared" si="10"/>
        <v>2</v>
      </c>
      <c r="Z56">
        <f t="shared" si="10"/>
        <v>6</v>
      </c>
      <c r="AA56">
        <f t="shared" si="10"/>
        <v>6</v>
      </c>
      <c r="AB56">
        <f t="shared" si="11"/>
        <v>3</v>
      </c>
      <c r="AC56">
        <f t="shared" si="12"/>
        <v>7</v>
      </c>
      <c r="AD56">
        <f t="shared" si="13"/>
        <v>8</v>
      </c>
      <c r="AE56">
        <f t="shared" si="14"/>
        <v>10</v>
      </c>
      <c r="AF56">
        <f t="shared" si="14"/>
        <v>10</v>
      </c>
    </row>
    <row r="57" spans="1:33" hidden="1" outlineLevel="1">
      <c r="A57" t="s">
        <v>25</v>
      </c>
      <c r="B57" t="str">
        <f>INDEX(A$2:A$20,MATCH(C57,W$2:W$20,0))</f>
        <v>Amorously (IRE)</v>
      </c>
      <c r="C57">
        <f>LARGE(W$2:W$20, D57)</f>
        <v>19.0943</v>
      </c>
      <c r="D57">
        <v>1</v>
      </c>
      <c r="E57">
        <f>LARGE(W$2:W$20, F57)</f>
        <v>18.8186</v>
      </c>
      <c r="F57">
        <v>2</v>
      </c>
      <c r="G57">
        <f t="shared" si="16"/>
        <v>1.4438863954164357E-2</v>
      </c>
      <c r="H57">
        <f t="shared" si="17"/>
        <v>5</v>
      </c>
      <c r="J57">
        <v>6</v>
      </c>
      <c r="K57" t="str">
        <f t="shared" si="0"/>
        <v>Avenue Foch</v>
      </c>
      <c r="L57" t="str">
        <f t="shared" si="0"/>
        <v>Amorously (IRE)</v>
      </c>
      <c r="M57" t="str">
        <f t="shared" si="0"/>
        <v>Multamis (IRE)</v>
      </c>
      <c r="N57" t="str">
        <f t="shared" si="1"/>
        <v>Multamis (IRE)</v>
      </c>
      <c r="O57" t="str">
        <f t="shared" si="2"/>
        <v>Thierry</v>
      </c>
      <c r="P57" t="str">
        <f t="shared" si="3"/>
        <v>Coastguard Watch (FR)</v>
      </c>
      <c r="Q57" t="str">
        <f t="shared" si="4"/>
        <v>Coastguard Watch (FR)</v>
      </c>
      <c r="R57" t="str">
        <f t="shared" si="5"/>
        <v>Lady Wolf</v>
      </c>
      <c r="S57" t="str">
        <f t="shared" si="6"/>
        <v>Avenue Foch</v>
      </c>
      <c r="V57">
        <f t="shared" si="7"/>
        <v>42</v>
      </c>
      <c r="W57">
        <f t="shared" si="8"/>
        <v>-30</v>
      </c>
      <c r="X57">
        <f t="shared" si="9"/>
        <v>-30</v>
      </c>
      <c r="Y57">
        <f t="shared" si="10"/>
        <v>5</v>
      </c>
      <c r="Z57">
        <f t="shared" si="10"/>
        <v>7</v>
      </c>
      <c r="AA57">
        <f t="shared" si="10"/>
        <v>7</v>
      </c>
      <c r="AB57">
        <f t="shared" si="11"/>
        <v>4</v>
      </c>
      <c r="AC57">
        <f t="shared" si="12"/>
        <v>6</v>
      </c>
      <c r="AD57">
        <f t="shared" si="13"/>
        <v>7</v>
      </c>
      <c r="AE57">
        <f t="shared" si="14"/>
        <v>5</v>
      </c>
      <c r="AF57">
        <f t="shared" si="14"/>
        <v>1</v>
      </c>
    </row>
    <row r="58" spans="1:33" hidden="1" outlineLevel="1">
      <c r="A58" t="s">
        <v>28</v>
      </c>
      <c r="B58" t="str">
        <f>INDEX(A$2:A$20,MATCH(C58,AA$2:AA$20,0))</f>
        <v>Reeth (IRE)</v>
      </c>
      <c r="C58">
        <f>LARGE(AA$2:AA$20, D58)</f>
        <v>2.9365000000000001</v>
      </c>
      <c r="D58">
        <v>1</v>
      </c>
      <c r="E58">
        <f>LARGE(AA$2:AA$20, F58)</f>
        <v>2.2921999999999998</v>
      </c>
      <c r="F58">
        <v>2</v>
      </c>
      <c r="G58">
        <f t="shared" si="16"/>
        <v>0.21941086327260353</v>
      </c>
      <c r="H58">
        <f t="shared" si="17"/>
        <v>3.5</v>
      </c>
      <c r="J58">
        <v>7</v>
      </c>
      <c r="K58" t="str">
        <f t="shared" si="0"/>
        <v>Multamis (IRE)</v>
      </c>
      <c r="L58" t="str">
        <f t="shared" si="0"/>
        <v>Bug Boy (IRE)</v>
      </c>
      <c r="M58" t="str">
        <f t="shared" si="0"/>
        <v>Thierry</v>
      </c>
      <c r="N58" t="str">
        <f t="shared" si="1"/>
        <v>Avenue Foch</v>
      </c>
      <c r="O58" t="str">
        <f t="shared" si="2"/>
        <v>Li Kui</v>
      </c>
      <c r="P58" t="str">
        <f t="shared" si="3"/>
        <v>Li Kui</v>
      </c>
      <c r="Q58" t="str">
        <f t="shared" si="4"/>
        <v>Li Kui</v>
      </c>
      <c r="R58" t="str">
        <f t="shared" si="5"/>
        <v>Multamis (IRE)</v>
      </c>
      <c r="S58" t="str">
        <f t="shared" si="6"/>
        <v>Multamis (IRE)</v>
      </c>
      <c r="V58">
        <f t="shared" si="7"/>
        <v>44</v>
      </c>
      <c r="W58">
        <f t="shared" si="8"/>
        <v>-31</v>
      </c>
      <c r="X58">
        <f t="shared" si="9"/>
        <v>-31</v>
      </c>
      <c r="Y58">
        <f t="shared" si="10"/>
        <v>4</v>
      </c>
      <c r="Z58">
        <f t="shared" si="10"/>
        <v>8</v>
      </c>
      <c r="AA58">
        <f t="shared" si="10"/>
        <v>5</v>
      </c>
      <c r="AB58">
        <f t="shared" si="11"/>
        <v>5</v>
      </c>
      <c r="AC58">
        <f t="shared" si="12"/>
        <v>9</v>
      </c>
      <c r="AD58">
        <f t="shared" si="13"/>
        <v>6</v>
      </c>
      <c r="AE58">
        <f t="shared" si="14"/>
        <v>3</v>
      </c>
      <c r="AF58">
        <f t="shared" si="14"/>
        <v>4</v>
      </c>
    </row>
    <row r="59" spans="1:33" hidden="1" outlineLevel="1">
      <c r="A59" t="s">
        <v>30</v>
      </c>
      <c r="B59" t="str">
        <f>INDEX(A$2:A$20,MATCH(C59,AC$2:AC$20,0))</f>
        <v>Spirit Kingdom (USA)</v>
      </c>
      <c r="C59">
        <f>LARGE(AC$2:AC$20, D59)</f>
        <v>3.9815999999999998</v>
      </c>
      <c r="D59">
        <v>1</v>
      </c>
      <c r="E59">
        <f>LARGE(AC$2:AC$20, F59)</f>
        <v>1.9112</v>
      </c>
      <c r="F59">
        <v>2</v>
      </c>
      <c r="G59">
        <f t="shared" si="16"/>
        <v>0.51999196302993778</v>
      </c>
      <c r="H59">
        <f t="shared" si="17"/>
        <v>12</v>
      </c>
      <c r="J59">
        <v>8</v>
      </c>
      <c r="K59" t="str">
        <f t="shared" si="0"/>
        <v>Lady Wolf</v>
      </c>
      <c r="L59" t="str">
        <f t="shared" si="0"/>
        <v>Thierry</v>
      </c>
      <c r="M59" t="str">
        <f t="shared" si="0"/>
        <v>Coastguard Watch (FR)</v>
      </c>
      <c r="N59" t="str">
        <f t="shared" si="1"/>
        <v>Spirit Kingdom (USA)</v>
      </c>
      <c r="O59" t="str">
        <f t="shared" si="2"/>
        <v>Amorously (IRE)</v>
      </c>
      <c r="P59" t="str">
        <f t="shared" si="3"/>
        <v>Lady Wolf</v>
      </c>
      <c r="Q59" t="str">
        <f t="shared" si="4"/>
        <v>Lady Wolf</v>
      </c>
      <c r="R59" t="str">
        <f t="shared" si="5"/>
        <v>Reeth (IRE)</v>
      </c>
      <c r="S59" t="str">
        <f t="shared" si="6"/>
        <v>Coastguard Watch (FR)</v>
      </c>
      <c r="V59">
        <f t="shared" si="7"/>
        <v>41</v>
      </c>
      <c r="W59">
        <f t="shared" si="8"/>
        <v>-22</v>
      </c>
      <c r="X59">
        <f t="shared" si="9"/>
        <v>-22</v>
      </c>
      <c r="Y59">
        <f t="shared" si="10"/>
        <v>6</v>
      </c>
      <c r="Z59">
        <f t="shared" si="10"/>
        <v>2</v>
      </c>
      <c r="AA59">
        <f t="shared" si="10"/>
        <v>3</v>
      </c>
      <c r="AB59">
        <f t="shared" si="11"/>
        <v>7</v>
      </c>
      <c r="AC59">
        <f t="shared" si="12"/>
        <v>5</v>
      </c>
      <c r="AD59">
        <f t="shared" si="13"/>
        <v>9</v>
      </c>
      <c r="AE59">
        <f t="shared" si="14"/>
        <v>1</v>
      </c>
      <c r="AF59">
        <f t="shared" si="14"/>
        <v>8</v>
      </c>
    </row>
    <row r="60" spans="1:33" hidden="1" outlineLevel="1">
      <c r="A60" t="s">
        <v>26</v>
      </c>
      <c r="B60" t="str">
        <f>INDEX(A$2:A$20,MATCH(C60,Y$2:Y$20,0))</f>
        <v>Reeth (IRE)</v>
      </c>
      <c r="C60">
        <f>LARGE(Y$2:Y$20, D60)</f>
        <v>3.4140999999999999</v>
      </c>
      <c r="D60">
        <v>1</v>
      </c>
      <c r="E60">
        <f>LARGE(Y$2:Y$20, F60)</f>
        <v>2.5284</v>
      </c>
      <c r="F60">
        <v>2</v>
      </c>
      <c r="G60">
        <f t="shared" si="16"/>
        <v>0.25942415277818454</v>
      </c>
      <c r="H60">
        <f t="shared" si="17"/>
        <v>3.5</v>
      </c>
      <c r="J60">
        <v>9</v>
      </c>
      <c r="K60" t="str">
        <f t="shared" si="0"/>
        <v>Spirit Kingdom (USA)</v>
      </c>
      <c r="L60" t="str">
        <f t="shared" si="0"/>
        <v>Coastguard Watch (FR)</v>
      </c>
      <c r="M60" t="str">
        <f t="shared" si="0"/>
        <v>Lady Wolf</v>
      </c>
      <c r="N60" t="str">
        <f t="shared" si="1"/>
        <v>Bug Boy (IRE)</v>
      </c>
      <c r="O60" t="str">
        <f t="shared" si="2"/>
        <v>Bug Boy (IRE)</v>
      </c>
      <c r="P60" t="str">
        <f t="shared" si="3"/>
        <v>Thierry</v>
      </c>
      <c r="Q60" t="str">
        <f t="shared" si="4"/>
        <v>Thierry</v>
      </c>
      <c r="R60" t="str">
        <f t="shared" si="5"/>
        <v>Bug Boy (IRE)</v>
      </c>
      <c r="S60" t="str">
        <f t="shared" si="6"/>
        <v>Bug Boy (IRE)</v>
      </c>
      <c r="V60">
        <f t="shared" si="7"/>
        <v>19</v>
      </c>
      <c r="W60">
        <f t="shared" si="8"/>
        <v>-48</v>
      </c>
      <c r="X60">
        <f t="shared" si="9"/>
        <v>-48</v>
      </c>
      <c r="Y60">
        <f t="shared" si="10"/>
        <v>1</v>
      </c>
      <c r="Z60">
        <f t="shared" si="10"/>
        <v>4</v>
      </c>
      <c r="AA60">
        <f t="shared" si="10"/>
        <v>1</v>
      </c>
      <c r="AB60">
        <f t="shared" si="11"/>
        <v>2</v>
      </c>
      <c r="AC60">
        <f t="shared" si="12"/>
        <v>1</v>
      </c>
      <c r="AD60">
        <f t="shared" si="13"/>
        <v>2</v>
      </c>
      <c r="AE60">
        <f t="shared" si="14"/>
        <v>6</v>
      </c>
      <c r="AF60">
        <f t="shared" si="14"/>
        <v>2</v>
      </c>
    </row>
    <row r="61" spans="1:33" hidden="1" outlineLevel="1">
      <c r="A61" t="s">
        <v>47</v>
      </c>
      <c r="B61" t="str">
        <f>INDEX(A$2:A$20,MATCH(C61,AD$2:AD$20,0))</f>
        <v>Spirit Kingdom (USA)</v>
      </c>
      <c r="C61">
        <f>LARGE(AD$2:AD$20, D61)</f>
        <v>25.587</v>
      </c>
      <c r="D61">
        <v>1</v>
      </c>
      <c r="E61">
        <f>LARGE(AD$2:AD$20, F61)</f>
        <v>17.3</v>
      </c>
      <c r="F61">
        <v>2</v>
      </c>
      <c r="G61">
        <f t="shared" si="16"/>
        <v>0.32387540547934496</v>
      </c>
      <c r="H61">
        <f t="shared" si="17"/>
        <v>12</v>
      </c>
      <c r="J61">
        <v>10</v>
      </c>
      <c r="K61" t="str">
        <f t="shared" si="0"/>
        <v>Bug Boy (IRE)</v>
      </c>
      <c r="L61" t="str">
        <f t="shared" si="0"/>
        <v>Lady Wolf</v>
      </c>
      <c r="M61" t="str">
        <f t="shared" si="0"/>
        <v>Bug Boy (IRE)</v>
      </c>
      <c r="N61" t="str">
        <f t="shared" si="1"/>
        <v>Lady Wolf</v>
      </c>
      <c r="O61" t="str">
        <f t="shared" si="2"/>
        <v>Lady Wolf</v>
      </c>
      <c r="P61" t="str">
        <f t="shared" si="3"/>
        <v>Bug Boy (IRE)</v>
      </c>
      <c r="Q61" t="str">
        <f t="shared" si="4"/>
        <v>Bug Boy (IRE)</v>
      </c>
      <c r="R61" t="str">
        <f t="shared" si="5"/>
        <v>Avenue Foch</v>
      </c>
      <c r="S61" t="str">
        <f t="shared" si="6"/>
        <v>Lady Wolf</v>
      </c>
      <c r="V61">
        <f t="shared" si="7"/>
        <v>24</v>
      </c>
      <c r="W61">
        <f t="shared" si="8"/>
        <v>-30</v>
      </c>
      <c r="X61">
        <f>IF(ISNA(W61),"",W61)</f>
        <v>-30</v>
      </c>
      <c r="Y61">
        <f t="shared" si="10"/>
        <v>3</v>
      </c>
      <c r="Z61">
        <f t="shared" si="10"/>
        <v>1</v>
      </c>
      <c r="AA61">
        <f t="shared" si="10"/>
        <v>2</v>
      </c>
      <c r="AB61">
        <f t="shared" si="11"/>
        <v>1</v>
      </c>
      <c r="AC61">
        <f t="shared" si="12"/>
        <v>3</v>
      </c>
      <c r="AD61">
        <f t="shared" si="13"/>
        <v>1</v>
      </c>
      <c r="AE61">
        <f t="shared" si="14"/>
        <v>8</v>
      </c>
      <c r="AF61">
        <f t="shared" si="14"/>
        <v>5</v>
      </c>
    </row>
    <row r="62" spans="1:33" hidden="1" outlineLevel="1">
      <c r="A62" t="s">
        <v>116</v>
      </c>
      <c r="B62" t="str">
        <f>IF(OR(D2="5f ", D2="6f ", D2="7f ", D2="1m "), B57, IF(J2="2yo", B59, B53))</f>
        <v>Spirit Kingdom (USA)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Spirit Kingdom (USA)</v>
      </c>
      <c r="C63" t="str">
        <f>IF(G68="Handicap", INDEX(B53:B55,(MATCH(LARGE(D53:D55,3),D53:D55,0))))</f>
        <v>Li Kui</v>
      </c>
      <c r="D63" t="str">
        <f>IF(G68="Handicap", INDEX(B53:B55,(MATCH(LARGE(E53:E55,1),E53:E55,0))))</f>
        <v>Li Kui</v>
      </c>
      <c r="G63" t="s">
        <v>68</v>
      </c>
      <c r="H63">
        <f>COUNTIF(A2:A30, "*")</f>
        <v>10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Spirit Kingdom (USA)</v>
      </c>
      <c r="C64">
        <f>INDEX(AF$2:AF$20,MATCH(B64,A$2:A$20,0))</f>
        <v>12</v>
      </c>
      <c r="D64">
        <v>1</v>
      </c>
      <c r="E64">
        <f>SUMIF(B53:B61, B64, G53:G61)</f>
        <v>0.84386736850928279</v>
      </c>
      <c r="F64">
        <v>0</v>
      </c>
      <c r="G64" t="str">
        <f>K2</f>
        <v>Ladbrokes Home Of The Odds Boost Nursery Handicap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Amorously (IRE)</v>
      </c>
      <c r="C65">
        <f>INDEX(AF$2:AF$20,MATCH(B65,A$2:A$20,0))</f>
        <v>5</v>
      </c>
      <c r="D65">
        <v>1</v>
      </c>
      <c r="F65">
        <f>IF(G68="Non Handicap", F64+1, F64)</f>
        <v>0</v>
      </c>
      <c r="G65" t="str">
        <f>D2</f>
        <v xml:space="preserve">1m½f </v>
      </c>
      <c r="H65">
        <f>LARGE(G58:G60, 1)</f>
        <v>0.51999196302993778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3752</v>
      </c>
      <c r="H66">
        <f ca="1">LARGE(F53:F55, 1)</f>
        <v>0.47883501605078804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Reeth (IRE)</v>
      </c>
      <c r="F67">
        <f>IF(H63&lt;11, F66+1, F66)</f>
        <v>1</v>
      </c>
      <c r="G67" t="str">
        <f>G2</f>
        <v>Standard</v>
      </c>
      <c r="H67" t="str">
        <f ca="1">INDEX(B53:B55,MATCH(H66,F53:F55,0))</f>
        <v>Reeth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Spirit Kingdom (USA)</v>
      </c>
      <c r="B68" t="str">
        <f ca="1">IF(ISNA(A68), B56, A68)</f>
        <v>Spirit Kingdom (USA)</v>
      </c>
      <c r="C68">
        <f ca="1">INDEX(AF$2:AF$20,MATCH(B68,A$2:A$20,0))</f>
        <v>12</v>
      </c>
      <c r="D68">
        <v>1</v>
      </c>
      <c r="F68">
        <f ca="1">IF(E70&gt;0.5, F67+1, F67)</f>
        <v>2</v>
      </c>
      <c r="G68" t="str">
        <f>I2</f>
        <v>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Spirit Kingdom (USA)</v>
      </c>
      <c r="C69">
        <f ca="1">INDEX(AF$2:AF$20,MATCH(B69,A$2:A$20,0))</f>
        <v>12</v>
      </c>
      <c r="D69">
        <v>1</v>
      </c>
      <c r="F69">
        <f ca="1">IF(E70&gt;1, F68+1, F68)</f>
        <v>2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Spirit Kingdom (USA)</v>
      </c>
      <c r="C70">
        <f ca="1">INDEX(AF$2:AF$20,MATCH(B70,A$2:A$20,0))</f>
        <v>12</v>
      </c>
      <c r="D70">
        <v>1</v>
      </c>
      <c r="E70">
        <f ca="1">SUMIF(B53:B61, B70, G53:G61)</f>
        <v>0.84386736850928279</v>
      </c>
      <c r="F70">
        <f ca="1">IF(E70&gt;1.5, F69+1, F69)</f>
        <v>2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Li Kui</v>
      </c>
      <c r="C72">
        <f>C53</f>
        <v>233.81899999999999</v>
      </c>
      <c r="D72">
        <f>(1/C72)*(C72-C73)</f>
        <v>9.2842326757021379E-2</v>
      </c>
      <c r="E72">
        <f>H53</f>
        <v>14</v>
      </c>
      <c r="F72">
        <f>(E72*10)-10</f>
        <v>130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Reeth (IRE)</v>
      </c>
      <c r="C73">
        <f t="shared" si="19"/>
        <v>212.11070000000001</v>
      </c>
      <c r="D73">
        <f>(1/C73)*(C73-C74)</f>
        <v>1.4588137232115137E-2</v>
      </c>
      <c r="E73">
        <f t="shared" ref="E73:E74" si="20">H54</f>
        <v>3.5</v>
      </c>
      <c r="F73">
        <f>(E73*10)-10</f>
        <v>25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Amorously (IRE)</v>
      </c>
      <c r="C74">
        <f t="shared" si="19"/>
        <v>209.0164</v>
      </c>
      <c r="E74">
        <f t="shared" si="20"/>
        <v>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3.5</v>
      </c>
      <c r="C77">
        <f>SMALL(AF2:AF50, 1)</f>
        <v>3.5</v>
      </c>
      <c r="D77" t="str">
        <f>IF(G77&lt;=3, "YES", "NO")</f>
        <v>NO</v>
      </c>
      <c r="E77">
        <f>IF(C77=0,SMALL(AF2:AF49,2), C77)</f>
        <v>3.5</v>
      </c>
      <c r="F77">
        <f>IF(E77=0, SMALL(AF2:AF49, 3), E77)</f>
        <v>3.5</v>
      </c>
      <c r="G77">
        <f>IF(F77=0, SMALL(AF2:AF49, 4), F77)</f>
        <v>3.5</v>
      </c>
      <c r="H77" t="str">
        <f>INDEX(A2:A50, MATCH(G77, AF2:AF50, 0))</f>
        <v>Reeth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212.11070000000001</v>
      </c>
      <c r="C78">
        <f>(B79-B78)+0.01</f>
        <v>21.718299999999982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233.81899999999999</v>
      </c>
      <c r="C79">
        <f>C78/B79</f>
        <v>9.2885094881083152E-2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Reeth (IRE) is highly rated.</v>
      </c>
      <c r="H79" t="str">
        <f>INDEX(A2:A50, MATCH(B79, AE2:AE50, 0))</f>
        <v>Li Kui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18.8186</v>
      </c>
      <c r="C80">
        <f>(B81-B80)+0.01</f>
        <v>0.28570000000000051</v>
      </c>
      <c r="D80" t="str">
        <f>D2</f>
        <v xml:space="preserve">1m½f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19.0943</v>
      </c>
      <c r="C81">
        <f>C80/B81</f>
        <v>1.4962580455947613E-2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Lady Wolf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Wolverhampton</v>
      </c>
    </row>
    <row r="82" spans="1:19" hidden="1" outlineLevel="1">
      <c r="A82" t="s">
        <v>110</v>
      </c>
      <c r="B82">
        <f>INDEX(M2:M49, MATCH(H77, A2:A49, 0))</f>
        <v>62.212000000000003</v>
      </c>
      <c r="C82">
        <f>(B83-B82)+0.01</f>
        <v>20.937999999999999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83.14</v>
      </c>
      <c r="C83">
        <f>C82/B83</f>
        <v>0.25184026942506615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Lady Wolf is 25.18% ahead of the lay selection Reeth (IRE). </v>
      </c>
      <c r="H83" t="str">
        <f>INDEX(A2:A50,MATCH(B83,INDEX(M2:M50,0)))</f>
        <v>Lady Wolf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1.6501999999999999</v>
      </c>
      <c r="C84">
        <f>(B85-B84)+0.01</f>
        <v>2.3413999999999997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3.9815999999999998</v>
      </c>
      <c r="C85">
        <f>C84/B85</f>
        <v>0.58805505324492657</v>
      </c>
      <c r="D85" t="str">
        <f>IF(AND(J2="2yo", C85&gt;0.2), "YES", "NO")</f>
        <v>YES</v>
      </c>
      <c r="E85" t="str">
        <f>IF(J2&lt;&gt;"2yo", "IGNORE", "")</f>
        <v/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 xml:space="preserve">PLUS: The Stallion rating for lay selection Reeth (IRE) is 58.81% worse than best-rated stallion Spirit Kingdom (USA). </v>
      </c>
      <c r="H85" t="str">
        <f>INDEX(A2:A50, MATCH(B85, AC2:AC50, 0))</f>
        <v>Spirit Kingdom (USA)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5.9329000000000001</v>
      </c>
      <c r="C86">
        <f>(B87-B86)+0.01</f>
        <v>19.664100000000001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25.587</v>
      </c>
      <c r="C87">
        <f>C86/B87</f>
        <v>0.76851916989096036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Spirit Kingdom (USA) is 76.85% ahead of Reeth (IRE). </v>
      </c>
      <c r="H87" t="str">
        <f>INDEX(A2:A50, MATCH(B87, AD2:AD50, 0))</f>
        <v>Spirit Kingdom (USA)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3.4140999999999999</v>
      </c>
      <c r="C88">
        <f>B89-B88</f>
        <v>0</v>
      </c>
      <c r="H88" t="str">
        <f>INDEX(X2:X50, MATCH(B88, Y2:Y50, 0))</f>
        <v>Havlin, Robert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3.4140999999999999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Havlin, Robert. </v>
      </c>
      <c r="H89" t="str">
        <f>INDEX(X2:X50, MATCH(B89, Y2:Y50, 0))</f>
        <v>Havlin, Robert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58.309600000000003</v>
      </c>
      <c r="C90">
        <f>(B91-B90)+0.01</f>
        <v>0.45909999999999429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58.758699999999997</v>
      </c>
      <c r="C91">
        <f>(C90+0.01)/(B91+0.01)</f>
        <v>7.982140152836362E-3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Li Kui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3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213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0.24879999999999999</v>
      </c>
    </row>
    <row r="96" spans="1:19" hidden="1" outlineLevel="1">
      <c r="A96" t="s">
        <v>70</v>
      </c>
      <c r="B96">
        <f>INDEX(Sheet1!H:H, MATCH($A$51, Sheet1!$A:$A,0))</f>
        <v>0.26290000000000002</v>
      </c>
      <c r="C96" t="str">
        <f>IF(AND($B$94&gt;15,B96&gt;0.25),B55)</f>
        <v>Amorously (IRE)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Amorously (IRE)</v>
      </c>
      <c r="G96" t="str">
        <f>INDEX(F96:F101,MATCH(1,E96:E101,0))</f>
        <v>Amorously (IRE)</v>
      </c>
    </row>
    <row r="97" spans="1:6" hidden="1" outlineLevel="1">
      <c r="A97" t="s">
        <v>25</v>
      </c>
      <c r="B97">
        <f>INDEX(Sheet1!J:J, MATCH($A$51, Sheet1!$A:$A,0))</f>
        <v>0.18779999999999999</v>
      </c>
      <c r="C97" t="b">
        <f>IF(AND($B$94&gt;15,B97&gt;0.25),B56)</f>
        <v>0</v>
      </c>
      <c r="D97">
        <f t="shared" si="22"/>
        <v>4</v>
      </c>
      <c r="E97">
        <f t="shared" si="23"/>
        <v>3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0.17369999999999999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0.15490000000000001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0.1221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0.216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21.140625" bestFit="1" customWidth="1"/>
    <col min="2" max="2" width="8.140625" bestFit="1" customWidth="1"/>
    <col min="3" max="3" width="15.5703125" bestFit="1" customWidth="1"/>
    <col min="4" max="4" width="9.28515625" bestFit="1" customWidth="1"/>
    <col min="5" max="5" width="6.85546875" bestFit="1" customWidth="1"/>
    <col min="6" max="6" width="6.42578125" bestFit="1" customWidth="1"/>
    <col min="7" max="7" width="12.28515625" bestFit="1" customWidth="1"/>
    <col min="8" max="8" width="11.5703125" bestFit="1" customWidth="1"/>
    <col min="9" max="9" width="13.42578125" bestFit="1" customWidth="1"/>
    <col min="10" max="10" width="16.28515625" bestFit="1" customWidth="1"/>
    <col min="11" max="11" width="49.7109375" bestFit="1" customWidth="1"/>
    <col min="12" max="12" width="4.7109375" bestFit="1" customWidth="1"/>
    <col min="13" max="13" width="9.5703125" bestFit="1" customWidth="1"/>
    <col min="14" max="14" width="8.7109375" bestFit="1" customWidth="1"/>
    <col min="15" max="21" width="8.28515625" bestFit="1" customWidth="1"/>
    <col min="22" max="22" width="9.42578125" bestFit="1" customWidth="1"/>
    <col min="23" max="23" width="8" bestFit="1" customWidth="1"/>
    <col min="24" max="24" width="17.28515625" bestFit="1" customWidth="1"/>
    <col min="25" max="25" width="14.42578125" bestFit="1" customWidth="1"/>
    <col min="26" max="26" width="20.140625" bestFit="1" customWidth="1"/>
    <col min="27" max="27" width="15" bestFit="1" customWidth="1"/>
    <col min="28" max="28" width="22.140625" bestFit="1" customWidth="1"/>
    <col min="29" max="29" width="15.42578125" bestFit="1" customWidth="1"/>
    <col min="30" max="30" width="8" bestFit="1" customWidth="1"/>
    <col min="31" max="31" width="9" bestFit="1" customWidth="1"/>
    <col min="32" max="32" width="6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1157</v>
      </c>
      <c r="B2" s="1">
        <v>0.80208333333333337</v>
      </c>
      <c r="C2" t="s">
        <v>214</v>
      </c>
      <c r="D2" t="s">
        <v>719</v>
      </c>
      <c r="E2" t="s">
        <v>230</v>
      </c>
      <c r="F2">
        <v>3752</v>
      </c>
      <c r="G2" t="s">
        <v>979</v>
      </c>
      <c r="H2" t="s">
        <v>980</v>
      </c>
      <c r="I2" t="s">
        <v>233</v>
      </c>
      <c r="J2" t="s">
        <v>234</v>
      </c>
      <c r="K2" t="s">
        <v>1145</v>
      </c>
      <c r="L2">
        <v>2</v>
      </c>
      <c r="M2">
        <v>31.852900000000002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14.3171</v>
      </c>
      <c r="X2" t="s">
        <v>1158</v>
      </c>
      <c r="Y2">
        <v>1.1888000000000001</v>
      </c>
      <c r="Z2" t="s">
        <v>262</v>
      </c>
      <c r="AA2">
        <v>1.5857000000000001</v>
      </c>
      <c r="AB2" t="s">
        <v>1159</v>
      </c>
      <c r="AC2">
        <v>8.4443999999999999</v>
      </c>
      <c r="AD2">
        <v>0</v>
      </c>
      <c r="AE2">
        <v>105.8373</v>
      </c>
      <c r="AF2">
        <v>12</v>
      </c>
      <c r="AG2">
        <v>0</v>
      </c>
    </row>
    <row r="3" spans="1:33">
      <c r="A3" t="s">
        <v>1174</v>
      </c>
      <c r="B3" s="1">
        <v>0.82291666666666663</v>
      </c>
      <c r="C3" t="s">
        <v>214</v>
      </c>
      <c r="D3" t="s">
        <v>1164</v>
      </c>
      <c r="E3" t="s">
        <v>230</v>
      </c>
      <c r="F3">
        <v>3752</v>
      </c>
      <c r="G3" t="s">
        <v>979</v>
      </c>
      <c r="H3" t="s">
        <v>980</v>
      </c>
      <c r="I3" t="s">
        <v>5</v>
      </c>
      <c r="J3" t="s">
        <v>234</v>
      </c>
      <c r="K3" t="s">
        <v>1165</v>
      </c>
      <c r="L3">
        <v>2</v>
      </c>
      <c r="M3">
        <v>43.337000000000003</v>
      </c>
      <c r="N3">
        <v>46.1614</v>
      </c>
      <c r="O3">
        <v>22.540800000000001</v>
      </c>
      <c r="P3">
        <v>7.6654</v>
      </c>
      <c r="Q3">
        <v>3.8271999999999999</v>
      </c>
      <c r="R3">
        <v>6.4988000000000001</v>
      </c>
      <c r="S3">
        <v>3.1164000000000001</v>
      </c>
      <c r="T3">
        <v>0</v>
      </c>
      <c r="U3">
        <v>0</v>
      </c>
      <c r="V3">
        <v>0</v>
      </c>
      <c r="W3">
        <v>15.424300000000001</v>
      </c>
      <c r="X3" t="s">
        <v>1044</v>
      </c>
      <c r="Y3">
        <v>1.8288</v>
      </c>
      <c r="Z3" t="s">
        <v>546</v>
      </c>
      <c r="AA3">
        <v>2.0007999999999999</v>
      </c>
      <c r="AB3" t="s">
        <v>1175</v>
      </c>
      <c r="AC3">
        <v>3.9815999999999998</v>
      </c>
      <c r="AD3">
        <v>25.587</v>
      </c>
      <c r="AE3">
        <v>186.8544</v>
      </c>
      <c r="AF3">
        <v>12</v>
      </c>
      <c r="AG3">
        <v>71</v>
      </c>
    </row>
    <row r="4" spans="1:33">
      <c r="A4" t="s">
        <v>260</v>
      </c>
      <c r="B4" s="1">
        <v>0.51736111111111105</v>
      </c>
      <c r="C4" t="s">
        <v>156</v>
      </c>
      <c r="D4" t="s">
        <v>229</v>
      </c>
      <c r="E4" t="s">
        <v>230</v>
      </c>
      <c r="F4">
        <v>4787</v>
      </c>
      <c r="G4" t="s">
        <v>231</v>
      </c>
      <c r="H4" t="s">
        <v>232</v>
      </c>
      <c r="I4" t="s">
        <v>233</v>
      </c>
      <c r="J4" t="s">
        <v>234</v>
      </c>
      <c r="K4" t="s">
        <v>235</v>
      </c>
      <c r="L4">
        <v>2</v>
      </c>
      <c r="M4">
        <v>45.183500000000002</v>
      </c>
      <c r="N4">
        <v>39.558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16.6571</v>
      </c>
      <c r="X4" t="s">
        <v>261</v>
      </c>
      <c r="Y4">
        <v>1.1258999999999999</v>
      </c>
      <c r="Z4" t="s">
        <v>262</v>
      </c>
      <c r="AA4">
        <v>1.6072</v>
      </c>
      <c r="AB4" t="s">
        <v>263</v>
      </c>
      <c r="AC4">
        <v>2.3774999999999999</v>
      </c>
      <c r="AD4">
        <v>4</v>
      </c>
      <c r="AE4">
        <v>148.40899999999999</v>
      </c>
      <c r="AF4">
        <v>25</v>
      </c>
      <c r="AG4">
        <v>0</v>
      </c>
    </row>
    <row r="5" spans="1:33">
      <c r="A5" t="s">
        <v>268</v>
      </c>
      <c r="B5" s="1">
        <v>0.51736111111111105</v>
      </c>
      <c r="C5" t="s">
        <v>156</v>
      </c>
      <c r="D5" t="s">
        <v>229</v>
      </c>
      <c r="E5" t="s">
        <v>230</v>
      </c>
      <c r="F5">
        <v>4787</v>
      </c>
      <c r="G5" t="s">
        <v>231</v>
      </c>
      <c r="H5" t="s">
        <v>232</v>
      </c>
      <c r="I5" t="s">
        <v>233</v>
      </c>
      <c r="J5" t="s">
        <v>234</v>
      </c>
      <c r="K5" t="s">
        <v>235</v>
      </c>
      <c r="L5">
        <v>2</v>
      </c>
      <c r="M5">
        <v>43.900199999999998</v>
      </c>
      <c r="N5">
        <v>38.144799999999996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16.758600000000001</v>
      </c>
      <c r="X5" t="s">
        <v>269</v>
      </c>
      <c r="Y5">
        <v>2.6821000000000002</v>
      </c>
      <c r="Z5" t="s">
        <v>247</v>
      </c>
      <c r="AA5">
        <v>1.1032999999999999</v>
      </c>
      <c r="AB5" t="s">
        <v>270</v>
      </c>
      <c r="AC5">
        <v>2.2787999999999999</v>
      </c>
      <c r="AD5">
        <v>1.5</v>
      </c>
      <c r="AE5">
        <v>143.0462</v>
      </c>
      <c r="AF5">
        <v>14</v>
      </c>
      <c r="AG5">
        <v>0</v>
      </c>
    </row>
    <row r="6" spans="1:33">
      <c r="A6" t="s">
        <v>1162</v>
      </c>
      <c r="B6" s="1">
        <v>0.80208333333333337</v>
      </c>
      <c r="C6" t="s">
        <v>214</v>
      </c>
      <c r="D6" t="s">
        <v>719</v>
      </c>
      <c r="E6" t="s">
        <v>230</v>
      </c>
      <c r="F6">
        <v>3752</v>
      </c>
      <c r="G6" t="s">
        <v>979</v>
      </c>
      <c r="H6" t="s">
        <v>980</v>
      </c>
      <c r="I6" t="s">
        <v>233</v>
      </c>
      <c r="J6" t="s">
        <v>234</v>
      </c>
      <c r="K6" t="s">
        <v>1145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987</v>
      </c>
      <c r="Y6">
        <v>2.581</v>
      </c>
      <c r="Z6" t="s">
        <v>1163</v>
      </c>
      <c r="AA6">
        <v>0.87080000000000002</v>
      </c>
      <c r="AB6" t="s">
        <v>270</v>
      </c>
      <c r="AC6">
        <v>2.1995</v>
      </c>
      <c r="AD6">
        <v>0</v>
      </c>
      <c r="AE6">
        <v>5.6513</v>
      </c>
      <c r="AF6">
        <v>10</v>
      </c>
      <c r="AG6">
        <v>0</v>
      </c>
    </row>
    <row r="7" spans="1:33">
      <c r="A7" t="s">
        <v>1146</v>
      </c>
      <c r="B7" s="1">
        <v>0.80208333333333337</v>
      </c>
      <c r="C7" t="s">
        <v>214</v>
      </c>
      <c r="D7" t="s">
        <v>719</v>
      </c>
      <c r="E7" t="s">
        <v>230</v>
      </c>
      <c r="F7">
        <v>3752</v>
      </c>
      <c r="G7" t="s">
        <v>979</v>
      </c>
      <c r="H7" t="s">
        <v>980</v>
      </c>
      <c r="I7" t="s">
        <v>233</v>
      </c>
      <c r="J7" t="s">
        <v>234</v>
      </c>
      <c r="K7" t="s">
        <v>1145</v>
      </c>
      <c r="L7">
        <v>2</v>
      </c>
      <c r="M7">
        <v>76.305499999999995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5.7142999999999997</v>
      </c>
      <c r="X7" t="s">
        <v>1001</v>
      </c>
      <c r="Y7">
        <v>1.3445</v>
      </c>
      <c r="Z7" t="s">
        <v>1147</v>
      </c>
      <c r="AA7">
        <v>1.5734999999999999</v>
      </c>
      <c r="AB7" t="s">
        <v>461</v>
      </c>
      <c r="AC7">
        <v>2.1078999999999999</v>
      </c>
      <c r="AD7">
        <v>27</v>
      </c>
      <c r="AE7">
        <v>230.10640000000001</v>
      </c>
      <c r="AF7">
        <v>1.38</v>
      </c>
      <c r="AG7">
        <v>0</v>
      </c>
    </row>
    <row r="8" spans="1:33">
      <c r="A8" t="s">
        <v>1148</v>
      </c>
      <c r="B8" s="1">
        <v>0.80208333333333337</v>
      </c>
      <c r="C8" t="s">
        <v>214</v>
      </c>
      <c r="D8" t="s">
        <v>719</v>
      </c>
      <c r="E8" t="s">
        <v>230</v>
      </c>
      <c r="F8">
        <v>3752</v>
      </c>
      <c r="G8" t="s">
        <v>979</v>
      </c>
      <c r="H8" t="s">
        <v>980</v>
      </c>
      <c r="I8" t="s">
        <v>233</v>
      </c>
      <c r="J8" t="s">
        <v>234</v>
      </c>
      <c r="K8" t="s">
        <v>1145</v>
      </c>
      <c r="L8">
        <v>2</v>
      </c>
      <c r="M8">
        <v>65.176000000000002</v>
      </c>
      <c r="N8">
        <v>33.1556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16.190000000000001</v>
      </c>
      <c r="X8" t="s">
        <v>246</v>
      </c>
      <c r="Y8">
        <v>1.9227000000000001</v>
      </c>
      <c r="Z8" t="s">
        <v>1149</v>
      </c>
      <c r="AA8">
        <v>1.5298</v>
      </c>
      <c r="AB8" t="s">
        <v>251</v>
      </c>
      <c r="AC8">
        <v>2.0386000000000002</v>
      </c>
      <c r="AD8">
        <v>1.5</v>
      </c>
      <c r="AE8">
        <v>164.21430000000001</v>
      </c>
      <c r="AF8">
        <v>4</v>
      </c>
      <c r="AG8">
        <v>0</v>
      </c>
    </row>
    <row r="9" spans="1:33">
      <c r="A9" t="s">
        <v>1160</v>
      </c>
      <c r="B9" s="1">
        <v>0.80208333333333337</v>
      </c>
      <c r="C9" t="s">
        <v>214</v>
      </c>
      <c r="D9" t="s">
        <v>719</v>
      </c>
      <c r="E9" t="s">
        <v>230</v>
      </c>
      <c r="F9">
        <v>3752</v>
      </c>
      <c r="G9" t="s">
        <v>979</v>
      </c>
      <c r="H9" t="s">
        <v>980</v>
      </c>
      <c r="I9" t="s">
        <v>233</v>
      </c>
      <c r="J9" t="s">
        <v>234</v>
      </c>
      <c r="K9" t="s">
        <v>1145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1051</v>
      </c>
      <c r="Y9">
        <v>3.1953</v>
      </c>
      <c r="Z9" t="s">
        <v>1161</v>
      </c>
      <c r="AA9">
        <v>3.7324000000000002</v>
      </c>
      <c r="AB9" t="s">
        <v>540</v>
      </c>
      <c r="AC9">
        <v>2.0297999999999998</v>
      </c>
      <c r="AD9">
        <v>0</v>
      </c>
      <c r="AE9">
        <v>8.9574999999999996</v>
      </c>
      <c r="AF9">
        <v>5</v>
      </c>
      <c r="AG9">
        <v>0</v>
      </c>
    </row>
    <row r="10" spans="1:33">
      <c r="A10" t="s">
        <v>1150</v>
      </c>
      <c r="B10" s="1">
        <v>0.80208333333333337</v>
      </c>
      <c r="C10" t="s">
        <v>214</v>
      </c>
      <c r="D10" t="s">
        <v>719</v>
      </c>
      <c r="E10" t="s">
        <v>230</v>
      </c>
      <c r="F10">
        <v>3752</v>
      </c>
      <c r="G10" t="s">
        <v>979</v>
      </c>
      <c r="H10" t="s">
        <v>980</v>
      </c>
      <c r="I10" t="s">
        <v>233</v>
      </c>
      <c r="J10" t="s">
        <v>234</v>
      </c>
      <c r="K10" t="s">
        <v>1145</v>
      </c>
      <c r="L10">
        <v>2</v>
      </c>
      <c r="M10">
        <v>54.420499999999997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17.425699999999999</v>
      </c>
      <c r="X10" t="s">
        <v>1033</v>
      </c>
      <c r="Y10">
        <v>1.5004999999999999</v>
      </c>
      <c r="Z10" t="s">
        <v>1151</v>
      </c>
      <c r="AA10">
        <v>3.1280999999999999</v>
      </c>
      <c r="AB10" t="s">
        <v>310</v>
      </c>
      <c r="AC10">
        <v>2.0095000000000001</v>
      </c>
      <c r="AD10">
        <v>0</v>
      </c>
      <c r="AE10">
        <v>161.25790000000001</v>
      </c>
      <c r="AF10">
        <v>5</v>
      </c>
      <c r="AG10">
        <v>0</v>
      </c>
    </row>
    <row r="11" spans="1:33">
      <c r="A11" t="s">
        <v>1166</v>
      </c>
      <c r="B11" s="1">
        <v>0.82291666666666663</v>
      </c>
      <c r="C11" t="s">
        <v>214</v>
      </c>
      <c r="D11" t="s">
        <v>1164</v>
      </c>
      <c r="E11" t="s">
        <v>230</v>
      </c>
      <c r="F11">
        <v>3752</v>
      </c>
      <c r="G11" t="s">
        <v>979</v>
      </c>
      <c r="H11" t="s">
        <v>980</v>
      </c>
      <c r="I11" t="s">
        <v>5</v>
      </c>
      <c r="J11" t="s">
        <v>234</v>
      </c>
      <c r="K11" t="s">
        <v>1165</v>
      </c>
      <c r="L11">
        <v>2</v>
      </c>
      <c r="M11">
        <v>78.025999999999996</v>
      </c>
      <c r="N11">
        <v>58.758699999999997</v>
      </c>
      <c r="O11">
        <v>26.3017</v>
      </c>
      <c r="P11">
        <v>10.1914</v>
      </c>
      <c r="Q11">
        <v>5.5644</v>
      </c>
      <c r="R11">
        <v>5.8592000000000004</v>
      </c>
      <c r="S11">
        <v>4.0749000000000004</v>
      </c>
      <c r="T11">
        <v>2.7747000000000002</v>
      </c>
      <c r="U11">
        <v>0</v>
      </c>
      <c r="V11">
        <v>0</v>
      </c>
      <c r="W11">
        <v>16.597100000000001</v>
      </c>
      <c r="X11" t="s">
        <v>1033</v>
      </c>
      <c r="Y11">
        <v>1.3673</v>
      </c>
      <c r="Z11" t="s">
        <v>1163</v>
      </c>
      <c r="AA11">
        <v>1.3708</v>
      </c>
      <c r="AB11" t="s">
        <v>464</v>
      </c>
      <c r="AC11">
        <v>1.9112</v>
      </c>
      <c r="AD11">
        <v>17.3</v>
      </c>
      <c r="AE11">
        <v>233.81899999999999</v>
      </c>
      <c r="AF11">
        <v>14</v>
      </c>
      <c r="AG11">
        <v>68</v>
      </c>
    </row>
    <row r="12" spans="1:33">
      <c r="A12" t="s">
        <v>256</v>
      </c>
      <c r="B12" s="1">
        <v>0.51736111111111105</v>
      </c>
      <c r="C12" t="s">
        <v>156</v>
      </c>
      <c r="D12" t="s">
        <v>229</v>
      </c>
      <c r="E12" t="s">
        <v>230</v>
      </c>
      <c r="F12">
        <v>4787</v>
      </c>
      <c r="G12" t="s">
        <v>231</v>
      </c>
      <c r="H12" t="s">
        <v>232</v>
      </c>
      <c r="I12" t="s">
        <v>233</v>
      </c>
      <c r="J12" t="s">
        <v>234</v>
      </c>
      <c r="K12" t="s">
        <v>235</v>
      </c>
      <c r="L12">
        <v>2</v>
      </c>
      <c r="M12">
        <v>44.072499999999998</v>
      </c>
      <c r="N12">
        <v>54.302700000000002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12.8329</v>
      </c>
      <c r="X12" t="s">
        <v>257</v>
      </c>
      <c r="Y12">
        <v>1.7075</v>
      </c>
      <c r="Z12" t="s">
        <v>258</v>
      </c>
      <c r="AA12">
        <v>1.2523</v>
      </c>
      <c r="AB12" t="s">
        <v>259</v>
      </c>
      <c r="AC12">
        <v>1.7284999999999999</v>
      </c>
      <c r="AD12">
        <v>0</v>
      </c>
      <c r="AE12">
        <v>160.73259999999999</v>
      </c>
      <c r="AF12">
        <v>16</v>
      </c>
      <c r="AG12">
        <v>0</v>
      </c>
    </row>
    <row r="13" spans="1:33">
      <c r="A13" t="s">
        <v>1183</v>
      </c>
      <c r="B13" s="1">
        <v>0.82291666666666663</v>
      </c>
      <c r="C13" t="s">
        <v>214</v>
      </c>
      <c r="D13" t="s">
        <v>1164</v>
      </c>
      <c r="E13" t="s">
        <v>230</v>
      </c>
      <c r="F13">
        <v>3752</v>
      </c>
      <c r="G13" t="s">
        <v>979</v>
      </c>
      <c r="H13" t="s">
        <v>980</v>
      </c>
      <c r="I13" t="s">
        <v>5</v>
      </c>
      <c r="J13" t="s">
        <v>234</v>
      </c>
      <c r="K13" t="s">
        <v>1165</v>
      </c>
      <c r="L13">
        <v>2</v>
      </c>
      <c r="M13">
        <v>45.152799999999999</v>
      </c>
      <c r="N13">
        <v>30.340900000000001</v>
      </c>
      <c r="O13">
        <v>15.268700000000001</v>
      </c>
      <c r="P13">
        <v>6.8423999999999996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5.7142999999999997</v>
      </c>
      <c r="X13" t="s">
        <v>997</v>
      </c>
      <c r="Y13">
        <v>1.3281000000000001</v>
      </c>
      <c r="Z13" t="s">
        <v>1184</v>
      </c>
      <c r="AA13">
        <v>0.42180000000000001</v>
      </c>
      <c r="AB13" t="s">
        <v>1185</v>
      </c>
      <c r="AC13">
        <v>1.6516999999999999</v>
      </c>
      <c r="AD13">
        <v>7.8</v>
      </c>
      <c r="AE13">
        <v>127.286</v>
      </c>
      <c r="AF13">
        <v>25</v>
      </c>
      <c r="AG13">
        <v>54</v>
      </c>
    </row>
    <row r="14" spans="1:33">
      <c r="A14" t="s">
        <v>1168</v>
      </c>
      <c r="B14" s="1">
        <v>0.82291666666666663</v>
      </c>
      <c r="C14" t="s">
        <v>214</v>
      </c>
      <c r="D14" t="s">
        <v>1164</v>
      </c>
      <c r="E14" t="s">
        <v>230</v>
      </c>
      <c r="F14">
        <v>3752</v>
      </c>
      <c r="G14" t="s">
        <v>979</v>
      </c>
      <c r="H14" t="s">
        <v>980</v>
      </c>
      <c r="I14" t="s">
        <v>5</v>
      </c>
      <c r="J14" t="s">
        <v>234</v>
      </c>
      <c r="K14" t="s">
        <v>1165</v>
      </c>
      <c r="L14">
        <v>2</v>
      </c>
      <c r="M14">
        <v>62.212000000000003</v>
      </c>
      <c r="N14">
        <v>58.309600000000003</v>
      </c>
      <c r="O14">
        <v>28.502600000000001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18.8186</v>
      </c>
      <c r="X14" t="s">
        <v>1051</v>
      </c>
      <c r="Y14">
        <v>3.4140999999999999</v>
      </c>
      <c r="Z14" t="s">
        <v>1169</v>
      </c>
      <c r="AA14">
        <v>2.9365000000000001</v>
      </c>
      <c r="AB14" t="s">
        <v>1083</v>
      </c>
      <c r="AC14">
        <v>1.6501999999999999</v>
      </c>
      <c r="AD14">
        <v>5.9329000000000001</v>
      </c>
      <c r="AE14">
        <v>212.11070000000001</v>
      </c>
      <c r="AF14">
        <v>3.5</v>
      </c>
      <c r="AG14">
        <v>73</v>
      </c>
    </row>
    <row r="15" spans="1:33">
      <c r="A15" t="s">
        <v>1182</v>
      </c>
      <c r="B15" s="1">
        <v>0.82291666666666663</v>
      </c>
      <c r="C15" t="s">
        <v>214</v>
      </c>
      <c r="D15" t="s">
        <v>1164</v>
      </c>
      <c r="E15" t="s">
        <v>230</v>
      </c>
      <c r="F15">
        <v>3752</v>
      </c>
      <c r="G15" t="s">
        <v>979</v>
      </c>
      <c r="H15" t="s">
        <v>980</v>
      </c>
      <c r="I15" t="s">
        <v>5</v>
      </c>
      <c r="J15" t="s">
        <v>234</v>
      </c>
      <c r="K15" t="s">
        <v>1165</v>
      </c>
      <c r="L15">
        <v>2</v>
      </c>
      <c r="M15">
        <v>42.675400000000003</v>
      </c>
      <c r="N15">
        <v>45.687399999999997</v>
      </c>
      <c r="O15">
        <v>14.587999999999999</v>
      </c>
      <c r="P15">
        <v>5.7294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11.5707</v>
      </c>
      <c r="X15" t="s">
        <v>1001</v>
      </c>
      <c r="Y15">
        <v>1.0368999999999999</v>
      </c>
      <c r="Z15" t="s">
        <v>1156</v>
      </c>
      <c r="AA15">
        <v>0.85019999999999996</v>
      </c>
      <c r="AB15" t="s">
        <v>1042</v>
      </c>
      <c r="AC15">
        <v>1.6245000000000001</v>
      </c>
      <c r="AD15">
        <v>2.4</v>
      </c>
      <c r="AE15">
        <v>139.50810000000001</v>
      </c>
      <c r="AF15">
        <v>16</v>
      </c>
      <c r="AG15">
        <v>67</v>
      </c>
    </row>
    <row r="16" spans="1:33">
      <c r="A16" t="s">
        <v>248</v>
      </c>
      <c r="B16" s="1">
        <v>0.51736111111111105</v>
      </c>
      <c r="C16" t="s">
        <v>156</v>
      </c>
      <c r="D16" t="s">
        <v>229</v>
      </c>
      <c r="E16" t="s">
        <v>230</v>
      </c>
      <c r="F16">
        <v>4787</v>
      </c>
      <c r="G16" t="s">
        <v>231</v>
      </c>
      <c r="H16" t="s">
        <v>232</v>
      </c>
      <c r="I16" t="s">
        <v>233</v>
      </c>
      <c r="J16" t="s">
        <v>234</v>
      </c>
      <c r="K16" t="s">
        <v>235</v>
      </c>
      <c r="L16">
        <v>2</v>
      </c>
      <c r="M16">
        <v>73.361000000000004</v>
      </c>
      <c r="N16">
        <v>52.586199999999998</v>
      </c>
      <c r="O16">
        <v>16.933800000000002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19.625</v>
      </c>
      <c r="X16" t="s">
        <v>249</v>
      </c>
      <c r="Y16">
        <v>1.5169999999999999</v>
      </c>
      <c r="Z16" t="s">
        <v>250</v>
      </c>
      <c r="AA16">
        <v>1.1882999999999999</v>
      </c>
      <c r="AB16" t="s">
        <v>251</v>
      </c>
      <c r="AC16">
        <v>1.605</v>
      </c>
      <c r="AD16">
        <v>9.4993999999999996</v>
      </c>
      <c r="AE16">
        <v>202.98560000000001</v>
      </c>
      <c r="AF16">
        <v>4</v>
      </c>
      <c r="AG16">
        <v>75</v>
      </c>
    </row>
    <row r="17" spans="1:33">
      <c r="A17" t="s">
        <v>271</v>
      </c>
      <c r="B17" s="1">
        <v>0.51736111111111105</v>
      </c>
      <c r="C17" t="s">
        <v>156</v>
      </c>
      <c r="D17" t="s">
        <v>229</v>
      </c>
      <c r="E17" t="s">
        <v>230</v>
      </c>
      <c r="F17">
        <v>4787</v>
      </c>
      <c r="G17" t="s">
        <v>231</v>
      </c>
      <c r="H17" t="s">
        <v>232</v>
      </c>
      <c r="I17" t="s">
        <v>233</v>
      </c>
      <c r="J17" t="s">
        <v>234</v>
      </c>
      <c r="K17" t="s">
        <v>235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272</v>
      </c>
      <c r="Y17">
        <v>1.9348000000000001</v>
      </c>
      <c r="Z17" t="s">
        <v>254</v>
      </c>
      <c r="AA17">
        <v>0.88949999999999996</v>
      </c>
      <c r="AB17" t="s">
        <v>273</v>
      </c>
      <c r="AC17">
        <v>1.6028</v>
      </c>
      <c r="AD17">
        <v>1.5</v>
      </c>
      <c r="AE17">
        <v>5.9271000000000003</v>
      </c>
      <c r="AF17">
        <v>14</v>
      </c>
      <c r="AG17">
        <v>0</v>
      </c>
    </row>
    <row r="18" spans="1:33">
      <c r="A18" t="s">
        <v>241</v>
      </c>
      <c r="B18" s="1">
        <v>0.51736111111111105</v>
      </c>
      <c r="C18" t="s">
        <v>156</v>
      </c>
      <c r="D18" t="s">
        <v>229</v>
      </c>
      <c r="E18" t="s">
        <v>230</v>
      </c>
      <c r="F18">
        <v>4787</v>
      </c>
      <c r="G18" t="s">
        <v>231</v>
      </c>
      <c r="H18" t="s">
        <v>232</v>
      </c>
      <c r="I18" t="s">
        <v>233</v>
      </c>
      <c r="J18" t="s">
        <v>234</v>
      </c>
      <c r="K18" t="s">
        <v>235</v>
      </c>
      <c r="L18">
        <v>2</v>
      </c>
      <c r="M18">
        <v>84.814499999999995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20.5029</v>
      </c>
      <c r="X18" t="s">
        <v>242</v>
      </c>
      <c r="Y18">
        <v>1.2776000000000001</v>
      </c>
      <c r="Z18" t="s">
        <v>243</v>
      </c>
      <c r="AA18">
        <v>1.1572</v>
      </c>
      <c r="AB18" t="s">
        <v>244</v>
      </c>
      <c r="AC18">
        <v>1.4400999999999999</v>
      </c>
      <c r="AD18">
        <v>25</v>
      </c>
      <c r="AE18">
        <v>263.19510000000002</v>
      </c>
      <c r="AF18">
        <v>2.5</v>
      </c>
      <c r="AG18">
        <v>0</v>
      </c>
    </row>
    <row r="19" spans="1:33">
      <c r="A19" t="s">
        <v>245</v>
      </c>
      <c r="B19" s="1">
        <v>0.51736111111111105</v>
      </c>
      <c r="C19" t="s">
        <v>156</v>
      </c>
      <c r="D19" t="s">
        <v>229</v>
      </c>
      <c r="E19" t="s">
        <v>230</v>
      </c>
      <c r="F19">
        <v>4787</v>
      </c>
      <c r="G19" t="s">
        <v>231</v>
      </c>
      <c r="H19" t="s">
        <v>232</v>
      </c>
      <c r="I19" t="s">
        <v>233</v>
      </c>
      <c r="J19" t="s">
        <v>234</v>
      </c>
      <c r="K19" t="s">
        <v>235</v>
      </c>
      <c r="L19">
        <v>2</v>
      </c>
      <c r="M19">
        <v>83.7</v>
      </c>
      <c r="N19">
        <v>52.009500000000003</v>
      </c>
      <c r="O19">
        <v>25.322299999999998</v>
      </c>
      <c r="P19">
        <v>10.911</v>
      </c>
      <c r="Q19">
        <v>9.6853999999999996</v>
      </c>
      <c r="R19">
        <v>4.2103000000000002</v>
      </c>
      <c r="S19">
        <v>0</v>
      </c>
      <c r="T19">
        <v>0</v>
      </c>
      <c r="U19">
        <v>0</v>
      </c>
      <c r="V19">
        <v>0</v>
      </c>
      <c r="W19">
        <v>20.5807</v>
      </c>
      <c r="X19" t="s">
        <v>246</v>
      </c>
      <c r="Y19">
        <v>2.3248000000000002</v>
      </c>
      <c r="Z19" t="s">
        <v>247</v>
      </c>
      <c r="AA19">
        <v>1.7701</v>
      </c>
      <c r="AB19" t="s">
        <v>244</v>
      </c>
      <c r="AC19">
        <v>1.4400999999999999</v>
      </c>
      <c r="AD19">
        <v>25.466799999999999</v>
      </c>
      <c r="AE19">
        <v>247.84280000000001</v>
      </c>
      <c r="AF19">
        <v>6</v>
      </c>
      <c r="AG19">
        <v>84</v>
      </c>
    </row>
    <row r="20" spans="1:33">
      <c r="A20" t="s">
        <v>264</v>
      </c>
      <c r="B20" s="1">
        <v>0.51736111111111105</v>
      </c>
      <c r="C20" t="s">
        <v>156</v>
      </c>
      <c r="D20" t="s">
        <v>229</v>
      </c>
      <c r="E20" t="s">
        <v>230</v>
      </c>
      <c r="F20">
        <v>4787</v>
      </c>
      <c r="G20" t="s">
        <v>231</v>
      </c>
      <c r="H20" t="s">
        <v>232</v>
      </c>
      <c r="I20" t="s">
        <v>233</v>
      </c>
      <c r="J20" t="s">
        <v>234</v>
      </c>
      <c r="K20" t="s">
        <v>235</v>
      </c>
      <c r="L20">
        <v>2</v>
      </c>
      <c r="M20">
        <v>49.872700000000002</v>
      </c>
      <c r="N20">
        <v>38.763199999999998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12.4329</v>
      </c>
      <c r="X20" t="s">
        <v>265</v>
      </c>
      <c r="Y20">
        <v>1.4063000000000001</v>
      </c>
      <c r="Z20" t="s">
        <v>266</v>
      </c>
      <c r="AA20">
        <v>1.1478999999999999</v>
      </c>
      <c r="AB20" t="s">
        <v>267</v>
      </c>
      <c r="AC20">
        <v>1.4285000000000001</v>
      </c>
      <c r="AD20">
        <v>0</v>
      </c>
      <c r="AE20">
        <v>144.43129999999999</v>
      </c>
      <c r="AF20">
        <v>66</v>
      </c>
      <c r="AG20">
        <v>0</v>
      </c>
    </row>
    <row r="21" spans="1:33">
      <c r="A21" t="s">
        <v>1176</v>
      </c>
      <c r="B21" s="1">
        <v>0.82291666666666663</v>
      </c>
      <c r="C21" t="s">
        <v>214</v>
      </c>
      <c r="D21" t="s">
        <v>1164</v>
      </c>
      <c r="E21" t="s">
        <v>230</v>
      </c>
      <c r="F21">
        <v>3752</v>
      </c>
      <c r="G21" t="s">
        <v>979</v>
      </c>
      <c r="H21" t="s">
        <v>980</v>
      </c>
      <c r="I21" t="s">
        <v>5</v>
      </c>
      <c r="J21" t="s">
        <v>234</v>
      </c>
      <c r="K21" t="s">
        <v>1165</v>
      </c>
      <c r="L21">
        <v>2</v>
      </c>
      <c r="M21">
        <v>53.589700000000001</v>
      </c>
      <c r="N21">
        <v>51.858400000000003</v>
      </c>
      <c r="O21">
        <v>22.898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16.359300000000001</v>
      </c>
      <c r="X21" t="s">
        <v>1021</v>
      </c>
      <c r="Y21">
        <v>1.6317999999999999</v>
      </c>
      <c r="Z21" t="s">
        <v>1125</v>
      </c>
      <c r="AA21">
        <v>1.8438000000000001</v>
      </c>
      <c r="AB21" t="s">
        <v>1118</v>
      </c>
      <c r="AC21">
        <v>1.371</v>
      </c>
      <c r="AD21">
        <v>0.9</v>
      </c>
      <c r="AE21">
        <v>176.27369999999999</v>
      </c>
      <c r="AF21">
        <v>6.5</v>
      </c>
      <c r="AG21">
        <v>72</v>
      </c>
    </row>
    <row r="22" spans="1:33">
      <c r="A22" t="s">
        <v>236</v>
      </c>
      <c r="B22" s="1">
        <v>0.51736111111111105</v>
      </c>
      <c r="C22" t="s">
        <v>156</v>
      </c>
      <c r="D22" t="s">
        <v>229</v>
      </c>
      <c r="E22" t="s">
        <v>230</v>
      </c>
      <c r="F22">
        <v>4787</v>
      </c>
      <c r="G22" t="s">
        <v>231</v>
      </c>
      <c r="H22" t="s">
        <v>232</v>
      </c>
      <c r="I22" t="s">
        <v>233</v>
      </c>
      <c r="J22" t="s">
        <v>234</v>
      </c>
      <c r="K22" t="s">
        <v>235</v>
      </c>
      <c r="L22">
        <v>2</v>
      </c>
      <c r="M22">
        <v>91.507499999999993</v>
      </c>
      <c r="N22">
        <v>71.628500000000003</v>
      </c>
      <c r="O22">
        <v>45.497399999999999</v>
      </c>
      <c r="P22">
        <v>8.7867999999999995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21.1736</v>
      </c>
      <c r="X22" t="s">
        <v>237</v>
      </c>
      <c r="Y22">
        <v>1.4085000000000001</v>
      </c>
      <c r="Z22" t="s">
        <v>238</v>
      </c>
      <c r="AA22">
        <v>0.4254</v>
      </c>
      <c r="AB22" t="s">
        <v>239</v>
      </c>
      <c r="AC22">
        <v>1.3613</v>
      </c>
      <c r="AD22">
        <v>1.5</v>
      </c>
      <c r="AE22" s="23">
        <v>270.32130000000001</v>
      </c>
      <c r="AF22">
        <v>3.5</v>
      </c>
      <c r="AG22">
        <v>87</v>
      </c>
    </row>
    <row r="23" spans="1:33">
      <c r="A23" t="s">
        <v>274</v>
      </c>
      <c r="B23" s="1">
        <v>0.51736111111111105</v>
      </c>
      <c r="C23" t="s">
        <v>156</v>
      </c>
      <c r="D23" t="s">
        <v>229</v>
      </c>
      <c r="E23" t="s">
        <v>230</v>
      </c>
      <c r="F23">
        <v>4787</v>
      </c>
      <c r="G23" t="s">
        <v>231</v>
      </c>
      <c r="H23" t="s">
        <v>232</v>
      </c>
      <c r="I23" t="s">
        <v>233</v>
      </c>
      <c r="J23" t="s">
        <v>234</v>
      </c>
      <c r="K23" t="s">
        <v>235</v>
      </c>
      <c r="L23">
        <v>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275</v>
      </c>
      <c r="Y23">
        <v>1.4930000000000001</v>
      </c>
      <c r="Z23" t="s">
        <v>243</v>
      </c>
      <c r="AA23">
        <v>1.1572</v>
      </c>
      <c r="AB23" t="s">
        <v>276</v>
      </c>
      <c r="AC23">
        <v>1.1241000000000001</v>
      </c>
      <c r="AD23">
        <v>1.5</v>
      </c>
      <c r="AE23">
        <v>5.2743000000000002</v>
      </c>
      <c r="AF23">
        <v>12</v>
      </c>
      <c r="AG23">
        <v>0</v>
      </c>
    </row>
    <row r="24" spans="1:33">
      <c r="A24" t="s">
        <v>252</v>
      </c>
      <c r="B24" s="1">
        <v>0.51736111111111105</v>
      </c>
      <c r="C24" t="s">
        <v>156</v>
      </c>
      <c r="D24" t="s">
        <v>229</v>
      </c>
      <c r="E24" t="s">
        <v>230</v>
      </c>
      <c r="F24">
        <v>4787</v>
      </c>
      <c r="G24" t="s">
        <v>231</v>
      </c>
      <c r="H24" t="s">
        <v>232</v>
      </c>
      <c r="I24" t="s">
        <v>233</v>
      </c>
      <c r="J24" t="s">
        <v>234</v>
      </c>
      <c r="K24" t="s">
        <v>235</v>
      </c>
      <c r="L24">
        <v>2</v>
      </c>
      <c r="M24">
        <v>58.113500000000002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17.805700000000002</v>
      </c>
      <c r="X24" t="s">
        <v>253</v>
      </c>
      <c r="Y24">
        <v>0.75329999999999997</v>
      </c>
      <c r="Z24" t="s">
        <v>254</v>
      </c>
      <c r="AA24">
        <v>0.88949999999999996</v>
      </c>
      <c r="AB24" t="s">
        <v>255</v>
      </c>
      <c r="AC24">
        <v>1.0755999999999999</v>
      </c>
      <c r="AD24">
        <v>1.5</v>
      </c>
      <c r="AE24">
        <v>168.5282</v>
      </c>
      <c r="AF24">
        <v>16</v>
      </c>
      <c r="AG24">
        <v>0</v>
      </c>
    </row>
    <row r="25" spans="1:33">
      <c r="A25" t="s">
        <v>1170</v>
      </c>
      <c r="B25" s="1">
        <v>0.82291666666666663</v>
      </c>
      <c r="C25" t="s">
        <v>214</v>
      </c>
      <c r="D25" t="s">
        <v>1164</v>
      </c>
      <c r="E25" t="s">
        <v>230</v>
      </c>
      <c r="F25">
        <v>3752</v>
      </c>
      <c r="G25" t="s">
        <v>979</v>
      </c>
      <c r="H25" t="s">
        <v>980</v>
      </c>
      <c r="I25" t="s">
        <v>5</v>
      </c>
      <c r="J25" t="s">
        <v>234</v>
      </c>
      <c r="K25" t="s">
        <v>1165</v>
      </c>
      <c r="L25">
        <v>2</v>
      </c>
      <c r="M25">
        <v>74.715999999999994</v>
      </c>
      <c r="N25">
        <v>46.081000000000003</v>
      </c>
      <c r="O25">
        <v>30.604299999999999</v>
      </c>
      <c r="P25">
        <v>5.7950999999999997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19.0943</v>
      </c>
      <c r="X25" t="s">
        <v>987</v>
      </c>
      <c r="Y25">
        <v>2.0985999999999998</v>
      </c>
      <c r="Z25" t="s">
        <v>247</v>
      </c>
      <c r="AA25">
        <v>1.2612000000000001</v>
      </c>
      <c r="AB25" t="s">
        <v>1171</v>
      </c>
      <c r="AC25">
        <v>1.0349999999999999</v>
      </c>
      <c r="AD25">
        <v>9.4</v>
      </c>
      <c r="AE25">
        <v>209.0164</v>
      </c>
      <c r="AF25">
        <v>5</v>
      </c>
      <c r="AG25">
        <v>72</v>
      </c>
    </row>
    <row r="26" spans="1:33">
      <c r="A26" t="s">
        <v>1177</v>
      </c>
      <c r="B26" s="1">
        <v>0.82291666666666663</v>
      </c>
      <c r="C26" t="s">
        <v>214</v>
      </c>
      <c r="D26" t="s">
        <v>1164</v>
      </c>
      <c r="E26" t="s">
        <v>230</v>
      </c>
      <c r="F26">
        <v>3752</v>
      </c>
      <c r="G26" t="s">
        <v>979</v>
      </c>
      <c r="H26" t="s">
        <v>980</v>
      </c>
      <c r="I26" t="s">
        <v>5</v>
      </c>
      <c r="J26" t="s">
        <v>234</v>
      </c>
      <c r="K26" t="s">
        <v>1165</v>
      </c>
      <c r="L26">
        <v>2</v>
      </c>
      <c r="M26">
        <v>45.866599999999998</v>
      </c>
      <c r="N26">
        <v>53.561999999999998</v>
      </c>
      <c r="O26">
        <v>21.736599999999999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16.3764</v>
      </c>
      <c r="X26" t="s">
        <v>983</v>
      </c>
      <c r="Y26">
        <v>2.5284</v>
      </c>
      <c r="Z26" t="s">
        <v>1178</v>
      </c>
      <c r="AA26">
        <v>1.7206999999999999</v>
      </c>
      <c r="AB26" t="s">
        <v>267</v>
      </c>
      <c r="AC26">
        <v>1.0225</v>
      </c>
      <c r="AD26">
        <v>7.3329000000000004</v>
      </c>
      <c r="AE26">
        <v>174.71889999999999</v>
      </c>
      <c r="AF26">
        <v>6</v>
      </c>
      <c r="AG26">
        <v>75</v>
      </c>
    </row>
    <row r="27" spans="1:33">
      <c r="A27" t="s">
        <v>1172</v>
      </c>
      <c r="B27" s="1">
        <v>0.82291666666666663</v>
      </c>
      <c r="C27" t="s">
        <v>214</v>
      </c>
      <c r="D27" t="s">
        <v>1164</v>
      </c>
      <c r="E27" t="s">
        <v>230</v>
      </c>
      <c r="F27">
        <v>3752</v>
      </c>
      <c r="G27" t="s">
        <v>979</v>
      </c>
      <c r="H27" t="s">
        <v>980</v>
      </c>
      <c r="I27" t="s">
        <v>5</v>
      </c>
      <c r="J27" t="s">
        <v>234</v>
      </c>
      <c r="K27" t="s">
        <v>1165</v>
      </c>
      <c r="L27">
        <v>2</v>
      </c>
      <c r="M27">
        <v>83.14</v>
      </c>
      <c r="N27">
        <v>38.898899999999998</v>
      </c>
      <c r="O27">
        <v>18.951799999999999</v>
      </c>
      <c r="P27">
        <v>10.1326</v>
      </c>
      <c r="Q27">
        <v>5.2267000000000001</v>
      </c>
      <c r="R27">
        <v>0</v>
      </c>
      <c r="S27">
        <v>0</v>
      </c>
      <c r="T27">
        <v>0</v>
      </c>
      <c r="U27">
        <v>0</v>
      </c>
      <c r="V27">
        <v>0</v>
      </c>
      <c r="W27">
        <v>18.32</v>
      </c>
      <c r="X27" t="s">
        <v>1158</v>
      </c>
      <c r="Y27">
        <v>1.1888000000000001</v>
      </c>
      <c r="Z27" t="s">
        <v>262</v>
      </c>
      <c r="AA27">
        <v>1.5857000000000001</v>
      </c>
      <c r="AB27" t="s">
        <v>1173</v>
      </c>
      <c r="AC27">
        <v>0.96120000000000005</v>
      </c>
      <c r="AD27">
        <v>12.1</v>
      </c>
      <c r="AE27">
        <v>203.42080000000001</v>
      </c>
      <c r="AF27">
        <v>4.5</v>
      </c>
      <c r="AG27">
        <v>67</v>
      </c>
    </row>
    <row r="28" spans="1:33">
      <c r="A28" t="s">
        <v>1152</v>
      </c>
      <c r="B28" s="1">
        <v>0.80208333333333337</v>
      </c>
      <c r="C28" t="s">
        <v>214</v>
      </c>
      <c r="D28" t="s">
        <v>719</v>
      </c>
      <c r="E28" t="s">
        <v>230</v>
      </c>
      <c r="F28">
        <v>3752</v>
      </c>
      <c r="G28" t="s">
        <v>979</v>
      </c>
      <c r="H28" t="s">
        <v>980</v>
      </c>
      <c r="I28" t="s">
        <v>233</v>
      </c>
      <c r="J28" t="s">
        <v>234</v>
      </c>
      <c r="K28" t="s">
        <v>1145</v>
      </c>
      <c r="L28">
        <v>2</v>
      </c>
      <c r="M28">
        <v>37.770699999999998</v>
      </c>
      <c r="N28">
        <v>36.354799999999997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12.972099999999999</v>
      </c>
      <c r="X28" t="s">
        <v>1044</v>
      </c>
      <c r="Y28">
        <v>0.89559999999999995</v>
      </c>
      <c r="Z28" t="s">
        <v>1153</v>
      </c>
      <c r="AA28">
        <v>0.47289999999999999</v>
      </c>
      <c r="AB28" t="s">
        <v>1154</v>
      </c>
      <c r="AC28">
        <v>0.81830000000000003</v>
      </c>
      <c r="AD28">
        <v>0</v>
      </c>
      <c r="AE28">
        <v>122.6117</v>
      </c>
      <c r="AF28">
        <v>50</v>
      </c>
      <c r="AG28">
        <v>0</v>
      </c>
    </row>
    <row r="29" spans="1:33">
      <c r="A29" t="s">
        <v>1179</v>
      </c>
      <c r="B29" s="1">
        <v>0.82291666666666663</v>
      </c>
      <c r="C29" t="s">
        <v>214</v>
      </c>
      <c r="D29" t="s">
        <v>1164</v>
      </c>
      <c r="E29" t="s">
        <v>230</v>
      </c>
      <c r="F29">
        <v>3752</v>
      </c>
      <c r="G29" t="s">
        <v>979</v>
      </c>
      <c r="H29" t="s">
        <v>980</v>
      </c>
      <c r="I29" t="s">
        <v>5</v>
      </c>
      <c r="J29" t="s">
        <v>234</v>
      </c>
      <c r="K29" t="s">
        <v>1165</v>
      </c>
      <c r="L29">
        <v>2</v>
      </c>
      <c r="M29">
        <v>57.04</v>
      </c>
      <c r="N29">
        <v>31.7834</v>
      </c>
      <c r="O29">
        <v>17.9041</v>
      </c>
      <c r="P29">
        <v>10.4339</v>
      </c>
      <c r="Q29">
        <v>3.9861</v>
      </c>
      <c r="R29">
        <v>0</v>
      </c>
      <c r="S29">
        <v>0</v>
      </c>
      <c r="T29">
        <v>0</v>
      </c>
      <c r="U29">
        <v>0</v>
      </c>
      <c r="V29">
        <v>0</v>
      </c>
      <c r="W29">
        <v>17.66</v>
      </c>
      <c r="X29" t="s">
        <v>1180</v>
      </c>
      <c r="Y29">
        <v>1.5097</v>
      </c>
      <c r="Z29" t="s">
        <v>1181</v>
      </c>
      <c r="AA29">
        <v>2.2921999999999998</v>
      </c>
      <c r="AB29" t="s">
        <v>259</v>
      </c>
      <c r="AC29">
        <v>0.41099999999999998</v>
      </c>
      <c r="AD29">
        <v>12.7</v>
      </c>
      <c r="AE29">
        <v>166.56129999999999</v>
      </c>
      <c r="AF29">
        <v>7</v>
      </c>
      <c r="AG29">
        <v>63</v>
      </c>
    </row>
    <row r="30" spans="1:33">
      <c r="A30" t="s">
        <v>1155</v>
      </c>
      <c r="B30" s="1">
        <v>0.80208333333333337</v>
      </c>
      <c r="C30" t="s">
        <v>214</v>
      </c>
      <c r="D30" t="s">
        <v>719</v>
      </c>
      <c r="E30" t="s">
        <v>230</v>
      </c>
      <c r="F30">
        <v>3752</v>
      </c>
      <c r="G30" t="s">
        <v>979</v>
      </c>
      <c r="H30" t="s">
        <v>980</v>
      </c>
      <c r="I30" t="s">
        <v>233</v>
      </c>
      <c r="J30" t="s">
        <v>234</v>
      </c>
      <c r="K30" t="s">
        <v>1145</v>
      </c>
      <c r="L30">
        <v>2</v>
      </c>
      <c r="M30">
        <v>43.349499999999999</v>
      </c>
      <c r="N30">
        <v>27.738600000000002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14.821400000000001</v>
      </c>
      <c r="X30" t="s">
        <v>997</v>
      </c>
      <c r="Y30">
        <v>1.9948999999999999</v>
      </c>
      <c r="Z30" t="s">
        <v>1156</v>
      </c>
      <c r="AA30">
        <v>0.85019999999999996</v>
      </c>
      <c r="AB30" t="s">
        <v>273</v>
      </c>
      <c r="AC30">
        <v>0.39279999999999998</v>
      </c>
      <c r="AD30">
        <v>1.5</v>
      </c>
      <c r="AE30">
        <v>121.8956</v>
      </c>
      <c r="AF30">
        <v>33</v>
      </c>
      <c r="AG30">
        <v>0</v>
      </c>
    </row>
  </sheetData>
  <autoFilter ref="A1:AG30"/>
  <sortState ref="A2:AG30">
    <sortCondition descending="1" ref="AC2"/>
  </sortState>
  <conditionalFormatting sqref="L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3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2:W3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2:AG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1.5703125" bestFit="1" customWidth="1"/>
    <col min="3" max="3" width="15.5703125" bestFit="1" customWidth="1"/>
    <col min="4" max="5" width="12" bestFit="1" customWidth="1"/>
    <col min="6" max="6" width="13.28515625" bestFit="1" customWidth="1"/>
    <col min="7" max="7" width="89" bestFit="1" customWidth="1"/>
    <col min="8" max="8" width="21.5703125" bestFit="1" customWidth="1"/>
    <col min="9" max="9" width="13.42578125" bestFit="1" customWidth="1"/>
    <col min="10" max="10" width="16.28515625" bestFit="1" customWidth="1"/>
    <col min="11" max="11" width="28" bestFit="1" customWidth="1"/>
    <col min="12" max="19" width="21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7109375" bestFit="1" customWidth="1"/>
    <col min="25" max="25" width="14.42578125" bestFit="1" customWidth="1"/>
    <col min="26" max="26" width="16.7109375" bestFit="1" customWidth="1"/>
    <col min="27" max="27" width="15" bestFit="1" customWidth="1"/>
    <col min="28" max="28" width="21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21.5703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1187</v>
      </c>
      <c r="B2" s="1">
        <v>0.84375</v>
      </c>
      <c r="C2" t="s">
        <v>214</v>
      </c>
      <c r="D2" t="s">
        <v>1164</v>
      </c>
      <c r="E2" t="s">
        <v>230</v>
      </c>
      <c r="F2">
        <v>3752</v>
      </c>
      <c r="G2" t="s">
        <v>979</v>
      </c>
      <c r="H2" t="s">
        <v>980</v>
      </c>
      <c r="I2" t="s">
        <v>233</v>
      </c>
      <c r="J2" t="s">
        <v>278</v>
      </c>
      <c r="K2" t="s">
        <v>1186</v>
      </c>
      <c r="L2">
        <v>3</v>
      </c>
      <c r="M2">
        <v>93.575000000000003</v>
      </c>
      <c r="N2">
        <v>37.454900000000002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20.512899999999998</v>
      </c>
      <c r="X2" t="s">
        <v>1010</v>
      </c>
      <c r="Y2">
        <v>2.3643999999999998</v>
      </c>
      <c r="Z2" t="s">
        <v>1011</v>
      </c>
      <c r="AA2">
        <v>1.669</v>
      </c>
      <c r="AB2" t="s">
        <v>1188</v>
      </c>
      <c r="AC2">
        <v>2.1627999999999998</v>
      </c>
      <c r="AD2">
        <v>60.6</v>
      </c>
      <c r="AE2">
        <v>274.56659999999999</v>
      </c>
      <c r="AF2">
        <v>4</v>
      </c>
      <c r="AG2">
        <v>0</v>
      </c>
    </row>
    <row r="3" spans="1:33">
      <c r="A3" t="s">
        <v>1189</v>
      </c>
      <c r="B3" s="1">
        <v>0.84375</v>
      </c>
      <c r="C3" t="s">
        <v>214</v>
      </c>
      <c r="D3" t="s">
        <v>1164</v>
      </c>
      <c r="E3" t="s">
        <v>230</v>
      </c>
      <c r="F3">
        <v>3752</v>
      </c>
      <c r="G3" t="s">
        <v>979</v>
      </c>
      <c r="H3" t="s">
        <v>980</v>
      </c>
      <c r="I3" t="s">
        <v>233</v>
      </c>
      <c r="J3" t="s">
        <v>278</v>
      </c>
      <c r="K3" t="s">
        <v>1186</v>
      </c>
      <c r="L3">
        <v>3</v>
      </c>
      <c r="M3">
        <v>85.344999999999999</v>
      </c>
      <c r="N3">
        <v>59.754199999999997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18.687899999999999</v>
      </c>
      <c r="X3" t="s">
        <v>1001</v>
      </c>
      <c r="Y3">
        <v>1.3445</v>
      </c>
      <c r="Z3" t="s">
        <v>1147</v>
      </c>
      <c r="AA3">
        <v>1.5734999999999999</v>
      </c>
      <c r="AB3" t="s">
        <v>540</v>
      </c>
      <c r="AC3">
        <v>2.1189</v>
      </c>
      <c r="AD3">
        <v>35</v>
      </c>
      <c r="AE3">
        <v>267.91910000000001</v>
      </c>
      <c r="AF3">
        <v>3</v>
      </c>
      <c r="AG3">
        <v>0</v>
      </c>
    </row>
    <row r="4" spans="1:33">
      <c r="A4" t="s">
        <v>1190</v>
      </c>
      <c r="B4" s="1">
        <v>0.84375</v>
      </c>
      <c r="C4" t="s">
        <v>214</v>
      </c>
      <c r="D4" t="s">
        <v>1164</v>
      </c>
      <c r="E4" t="s">
        <v>230</v>
      </c>
      <c r="F4">
        <v>3752</v>
      </c>
      <c r="G4" t="s">
        <v>979</v>
      </c>
      <c r="H4" t="s">
        <v>980</v>
      </c>
      <c r="I4" t="s">
        <v>233</v>
      </c>
      <c r="J4" t="s">
        <v>278</v>
      </c>
      <c r="K4" t="s">
        <v>1186</v>
      </c>
      <c r="L4">
        <v>3</v>
      </c>
      <c r="M4">
        <v>91.665000000000006</v>
      </c>
      <c r="N4">
        <v>37.317300000000003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9.1475000000000009</v>
      </c>
      <c r="X4" t="s">
        <v>1051</v>
      </c>
      <c r="Y4">
        <v>3.1953</v>
      </c>
      <c r="Z4" t="s">
        <v>1161</v>
      </c>
      <c r="AA4">
        <v>3.7324000000000002</v>
      </c>
      <c r="AB4" t="s">
        <v>255</v>
      </c>
      <c r="AC4">
        <v>0.83650000000000002</v>
      </c>
      <c r="AD4">
        <v>37.5</v>
      </c>
      <c r="AE4">
        <v>238.7878</v>
      </c>
      <c r="AF4">
        <v>4</v>
      </c>
      <c r="AG4">
        <v>0</v>
      </c>
    </row>
    <row r="5" spans="1:33">
      <c r="A5" t="s">
        <v>1191</v>
      </c>
      <c r="B5" s="1">
        <v>0.84375</v>
      </c>
      <c r="C5" t="s">
        <v>214</v>
      </c>
      <c r="D5" t="s">
        <v>1164</v>
      </c>
      <c r="E5" t="s">
        <v>230</v>
      </c>
      <c r="F5">
        <v>3752</v>
      </c>
      <c r="G5" t="s">
        <v>979</v>
      </c>
      <c r="H5" t="s">
        <v>980</v>
      </c>
      <c r="I5" t="s">
        <v>233</v>
      </c>
      <c r="J5" t="s">
        <v>278</v>
      </c>
      <c r="K5" t="s">
        <v>1186</v>
      </c>
      <c r="L5">
        <v>3</v>
      </c>
      <c r="M5">
        <v>81.913200000000003</v>
      </c>
      <c r="N5">
        <v>39.331000000000003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19.925000000000001</v>
      </c>
      <c r="X5" t="s">
        <v>1192</v>
      </c>
      <c r="Y5">
        <v>1.0688</v>
      </c>
      <c r="Z5" t="s">
        <v>1193</v>
      </c>
      <c r="AA5">
        <v>1.4626999999999999</v>
      </c>
      <c r="AB5" t="s">
        <v>725</v>
      </c>
      <c r="AC5">
        <v>2.1084000000000001</v>
      </c>
      <c r="AD5">
        <v>12.6</v>
      </c>
      <c r="AE5">
        <v>210.90549999999999</v>
      </c>
      <c r="AF5">
        <v>12</v>
      </c>
      <c r="AG5">
        <v>0</v>
      </c>
    </row>
    <row r="6" spans="1:33">
      <c r="A6" t="s">
        <v>1194</v>
      </c>
      <c r="B6" s="1">
        <v>0.84375</v>
      </c>
      <c r="C6" t="s">
        <v>214</v>
      </c>
      <c r="D6" t="s">
        <v>1164</v>
      </c>
      <c r="E6" t="s">
        <v>230</v>
      </c>
      <c r="F6">
        <v>3752</v>
      </c>
      <c r="G6" t="s">
        <v>979</v>
      </c>
      <c r="H6" t="s">
        <v>980</v>
      </c>
      <c r="I6" t="s">
        <v>233</v>
      </c>
      <c r="J6" t="s">
        <v>278</v>
      </c>
      <c r="K6" t="s">
        <v>1186</v>
      </c>
      <c r="L6">
        <v>3</v>
      </c>
      <c r="M6">
        <v>72.64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19.968599999999999</v>
      </c>
      <c r="X6" t="s">
        <v>1033</v>
      </c>
      <c r="Y6">
        <v>1.6853</v>
      </c>
      <c r="Z6" t="s">
        <v>1034</v>
      </c>
      <c r="AA6">
        <v>0.63429999999999997</v>
      </c>
      <c r="AB6" t="s">
        <v>540</v>
      </c>
      <c r="AC6">
        <v>2.1189</v>
      </c>
      <c r="AD6">
        <v>2.1</v>
      </c>
      <c r="AE6">
        <v>209.63249999999999</v>
      </c>
      <c r="AF6">
        <v>12</v>
      </c>
      <c r="AG6">
        <v>0</v>
      </c>
    </row>
    <row r="7" spans="1:33">
      <c r="A7" t="s">
        <v>1195</v>
      </c>
      <c r="B7" s="1">
        <v>0.84375</v>
      </c>
      <c r="C7" t="s">
        <v>214</v>
      </c>
      <c r="D7" t="s">
        <v>1164</v>
      </c>
      <c r="E7" t="s">
        <v>230</v>
      </c>
      <c r="F7">
        <v>3752</v>
      </c>
      <c r="G7" t="s">
        <v>979</v>
      </c>
      <c r="H7" t="s">
        <v>980</v>
      </c>
      <c r="I7" t="s">
        <v>233</v>
      </c>
      <c r="J7" t="s">
        <v>278</v>
      </c>
      <c r="K7" t="s">
        <v>1186</v>
      </c>
      <c r="L7">
        <v>3</v>
      </c>
      <c r="M7">
        <v>58.033999999999999</v>
      </c>
      <c r="N7">
        <v>19.645700000000001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19.0793</v>
      </c>
      <c r="X7" t="s">
        <v>997</v>
      </c>
      <c r="Y7">
        <v>2.1484999999999999</v>
      </c>
      <c r="Z7" t="s">
        <v>998</v>
      </c>
      <c r="AA7">
        <v>2.1474000000000002</v>
      </c>
      <c r="AB7" t="s">
        <v>810</v>
      </c>
      <c r="AC7">
        <v>2.8584000000000001</v>
      </c>
      <c r="AD7">
        <v>3.6</v>
      </c>
      <c r="AE7">
        <v>140.59100000000001</v>
      </c>
      <c r="AF7">
        <v>25</v>
      </c>
      <c r="AG7">
        <v>0</v>
      </c>
    </row>
    <row r="8" spans="1:33">
      <c r="A8" t="s">
        <v>1196</v>
      </c>
      <c r="B8" s="1">
        <v>0.84375</v>
      </c>
      <c r="C8" t="s">
        <v>214</v>
      </c>
      <c r="D8" t="s">
        <v>1164</v>
      </c>
      <c r="E8" t="s">
        <v>230</v>
      </c>
      <c r="F8">
        <v>3752</v>
      </c>
      <c r="G8" t="s">
        <v>979</v>
      </c>
      <c r="H8" t="s">
        <v>980</v>
      </c>
      <c r="I8" t="s">
        <v>233</v>
      </c>
      <c r="J8" t="s">
        <v>278</v>
      </c>
      <c r="K8" t="s">
        <v>1186</v>
      </c>
      <c r="L8">
        <v>3</v>
      </c>
      <c r="M8">
        <v>54.988700000000001</v>
      </c>
      <c r="N8">
        <v>23.170300000000001</v>
      </c>
      <c r="O8">
        <v>15.376099999999999</v>
      </c>
      <c r="P8">
        <v>6.6125999999999996</v>
      </c>
      <c r="Q8">
        <v>3.6736</v>
      </c>
      <c r="R8">
        <v>2.3818999999999999</v>
      </c>
      <c r="S8">
        <v>2.2801999999999998</v>
      </c>
      <c r="T8">
        <v>1.5536000000000001</v>
      </c>
      <c r="U8">
        <v>0</v>
      </c>
      <c r="V8">
        <v>0</v>
      </c>
      <c r="W8">
        <v>14.314299999999999</v>
      </c>
      <c r="X8" t="s">
        <v>1180</v>
      </c>
      <c r="Y8">
        <v>1.0405</v>
      </c>
      <c r="Z8" t="s">
        <v>1197</v>
      </c>
      <c r="AA8">
        <v>0</v>
      </c>
      <c r="AB8" t="s">
        <v>660</v>
      </c>
      <c r="AC8">
        <v>3.153</v>
      </c>
      <c r="AD8">
        <v>6.9218999999999999</v>
      </c>
      <c r="AE8">
        <v>137.55789999999999</v>
      </c>
      <c r="AF8">
        <v>66</v>
      </c>
      <c r="AG8">
        <v>52</v>
      </c>
    </row>
    <row r="9" spans="1:33">
      <c r="A9" t="s">
        <v>1198</v>
      </c>
      <c r="B9" s="1">
        <v>0.84375</v>
      </c>
      <c r="C9" t="s">
        <v>214</v>
      </c>
      <c r="D9" t="s">
        <v>1164</v>
      </c>
      <c r="E9" t="s">
        <v>230</v>
      </c>
      <c r="F9">
        <v>3752</v>
      </c>
      <c r="G9" t="s">
        <v>979</v>
      </c>
      <c r="H9" t="s">
        <v>980</v>
      </c>
      <c r="I9" t="s">
        <v>233</v>
      </c>
      <c r="J9" t="s">
        <v>278</v>
      </c>
      <c r="K9" t="s">
        <v>1186</v>
      </c>
      <c r="L9">
        <v>3</v>
      </c>
      <c r="M9">
        <v>38.946300000000001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17.6829</v>
      </c>
      <c r="X9" t="s">
        <v>1063</v>
      </c>
      <c r="Y9">
        <v>0.44340000000000002</v>
      </c>
      <c r="Z9" t="s">
        <v>998</v>
      </c>
      <c r="AA9">
        <v>2.1474000000000002</v>
      </c>
      <c r="AB9" t="s">
        <v>664</v>
      </c>
      <c r="AC9">
        <v>1.7070000000000001</v>
      </c>
      <c r="AD9">
        <v>3.6</v>
      </c>
      <c r="AE9">
        <v>123.76430000000001</v>
      </c>
      <c r="AF9">
        <v>33</v>
      </c>
      <c r="AG9">
        <v>0</v>
      </c>
    </row>
    <row r="10" spans="1:33">
      <c r="A10" t="s">
        <v>1199</v>
      </c>
      <c r="B10" s="1">
        <v>0.84375</v>
      </c>
      <c r="C10" t="s">
        <v>214</v>
      </c>
      <c r="D10" t="s">
        <v>1164</v>
      </c>
      <c r="E10" t="s">
        <v>230</v>
      </c>
      <c r="F10">
        <v>3752</v>
      </c>
      <c r="G10" t="s">
        <v>979</v>
      </c>
      <c r="H10" t="s">
        <v>980</v>
      </c>
      <c r="I10" t="s">
        <v>233</v>
      </c>
      <c r="J10" t="s">
        <v>278</v>
      </c>
      <c r="K10" t="s">
        <v>1186</v>
      </c>
      <c r="L10">
        <v>3</v>
      </c>
      <c r="M10">
        <v>40.223399999999998</v>
      </c>
      <c r="N10">
        <v>28.441099999999999</v>
      </c>
      <c r="O10">
        <v>13.495799999999999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12.6143</v>
      </c>
      <c r="X10" t="s">
        <v>1200</v>
      </c>
      <c r="Y10">
        <v>2.2431999999999999</v>
      </c>
      <c r="Z10" t="s">
        <v>1059</v>
      </c>
      <c r="AA10">
        <v>1.6891</v>
      </c>
      <c r="AB10" t="s">
        <v>1135</v>
      </c>
      <c r="AC10">
        <v>1.5888</v>
      </c>
      <c r="AD10">
        <v>3.6</v>
      </c>
      <c r="AE10">
        <v>119.99420000000001</v>
      </c>
      <c r="AF10">
        <v>66</v>
      </c>
      <c r="AG10">
        <v>0</v>
      </c>
    </row>
    <row r="11" spans="1:33">
      <c r="A11" t="s">
        <v>1201</v>
      </c>
      <c r="B11" s="1">
        <v>0.84375</v>
      </c>
      <c r="C11" t="s">
        <v>214</v>
      </c>
      <c r="D11" t="s">
        <v>1164</v>
      </c>
      <c r="E11" t="s">
        <v>230</v>
      </c>
      <c r="F11">
        <v>3752</v>
      </c>
      <c r="G11" t="s">
        <v>979</v>
      </c>
      <c r="H11" t="s">
        <v>980</v>
      </c>
      <c r="I11" t="s">
        <v>233</v>
      </c>
      <c r="J11" t="s">
        <v>278</v>
      </c>
      <c r="K11" t="s">
        <v>1186</v>
      </c>
      <c r="L11">
        <v>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457</v>
      </c>
      <c r="Y11">
        <v>1.8697999999999999</v>
      </c>
      <c r="Z11" t="s">
        <v>458</v>
      </c>
      <c r="AA11">
        <v>1.6093</v>
      </c>
      <c r="AB11" t="s">
        <v>1202</v>
      </c>
      <c r="AC11">
        <v>5.1047000000000002</v>
      </c>
      <c r="AD11">
        <v>3.4</v>
      </c>
      <c r="AE11">
        <v>11.9838</v>
      </c>
      <c r="AF11">
        <v>33</v>
      </c>
      <c r="AG11">
        <v>0</v>
      </c>
    </row>
    <row r="12" spans="1:33">
      <c r="A12" t="s">
        <v>1203</v>
      </c>
      <c r="B12" s="1">
        <v>0.84375</v>
      </c>
      <c r="C12" t="s">
        <v>214</v>
      </c>
      <c r="D12" t="s">
        <v>1164</v>
      </c>
      <c r="E12" t="s">
        <v>230</v>
      </c>
      <c r="F12">
        <v>3752</v>
      </c>
      <c r="G12" t="s">
        <v>979</v>
      </c>
      <c r="H12" t="s">
        <v>980</v>
      </c>
      <c r="I12" t="s">
        <v>233</v>
      </c>
      <c r="J12" t="s">
        <v>278</v>
      </c>
      <c r="K12" t="s">
        <v>1186</v>
      </c>
      <c r="L12">
        <v>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249</v>
      </c>
      <c r="Y12">
        <v>2.3786999999999998</v>
      </c>
      <c r="Z12" t="s">
        <v>1151</v>
      </c>
      <c r="AA12">
        <v>3.1280999999999999</v>
      </c>
      <c r="AB12" t="s">
        <v>1015</v>
      </c>
      <c r="AC12">
        <v>2.5028000000000001</v>
      </c>
      <c r="AD12">
        <v>3.6</v>
      </c>
      <c r="AE12">
        <v>11.6096</v>
      </c>
      <c r="AF12">
        <v>4</v>
      </c>
      <c r="AG12">
        <v>0</v>
      </c>
    </row>
    <row r="13" spans="1:33">
      <c r="A13" t="s">
        <v>1204</v>
      </c>
      <c r="B13" s="1">
        <v>0.84375</v>
      </c>
      <c r="C13" t="s">
        <v>214</v>
      </c>
      <c r="D13" t="s">
        <v>1164</v>
      </c>
      <c r="E13" t="s">
        <v>230</v>
      </c>
      <c r="F13">
        <v>3752</v>
      </c>
      <c r="G13" t="s">
        <v>979</v>
      </c>
      <c r="H13" t="s">
        <v>980</v>
      </c>
      <c r="I13" t="s">
        <v>233</v>
      </c>
      <c r="J13" t="s">
        <v>278</v>
      </c>
      <c r="K13" t="s">
        <v>1186</v>
      </c>
      <c r="L13">
        <v>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1205</v>
      </c>
      <c r="Y13">
        <v>1.1757</v>
      </c>
      <c r="Z13" t="s">
        <v>710</v>
      </c>
      <c r="AA13">
        <v>1.3749</v>
      </c>
      <c r="AB13" t="s">
        <v>1206</v>
      </c>
      <c r="AC13">
        <v>0.83889999999999998</v>
      </c>
      <c r="AD13">
        <v>6.1</v>
      </c>
      <c r="AE13">
        <v>9.4894999999999996</v>
      </c>
      <c r="AF13">
        <v>66</v>
      </c>
      <c r="AG13">
        <v>0</v>
      </c>
    </row>
    <row r="14" spans="1:33">
      <c r="A14" t="s">
        <v>1207</v>
      </c>
      <c r="B14" s="1">
        <v>0.84375</v>
      </c>
      <c r="C14" t="s">
        <v>214</v>
      </c>
      <c r="D14" t="s">
        <v>1164</v>
      </c>
      <c r="E14" t="s">
        <v>230</v>
      </c>
      <c r="F14">
        <v>3752</v>
      </c>
      <c r="G14" t="s">
        <v>979</v>
      </c>
      <c r="H14" t="s">
        <v>980</v>
      </c>
      <c r="I14" t="s">
        <v>233</v>
      </c>
      <c r="J14" t="s">
        <v>278</v>
      </c>
      <c r="K14" t="s">
        <v>1186</v>
      </c>
      <c r="L14">
        <v>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1058</v>
      </c>
      <c r="Y14">
        <v>1.5022</v>
      </c>
      <c r="Z14" t="s">
        <v>1059</v>
      </c>
      <c r="AA14">
        <v>1.6891</v>
      </c>
      <c r="AB14" t="s">
        <v>1208</v>
      </c>
      <c r="AC14">
        <v>3.7423000000000002</v>
      </c>
      <c r="AD14">
        <v>2.1</v>
      </c>
      <c r="AE14">
        <v>9.0335999999999999</v>
      </c>
      <c r="AF14">
        <v>7</v>
      </c>
      <c r="AG14">
        <v>0</v>
      </c>
    </row>
    <row r="51" spans="1:33" hidden="1" outlineLevel="1">
      <c r="A51" t="str">
        <f>C2</f>
        <v>Wolverhampton</v>
      </c>
      <c r="B51">
        <f>B2</f>
        <v>0.84375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Get Back Get Back (IRE)</v>
      </c>
      <c r="L52" t="str">
        <f t="shared" si="0"/>
        <v>Kings Highway (IRE)</v>
      </c>
      <c r="M52" t="str">
        <f t="shared" si="0"/>
        <v>Lope De Loop (IRE)</v>
      </c>
      <c r="N52" t="str">
        <f t="shared" ref="N52:N91" si="1">INDEX($A$2:$A$20,(MATCH(LARGE(W$2:W$20,$J52),W$2:W$20,0)))</f>
        <v>Get Back Get Back (IRE)</v>
      </c>
      <c r="O52" t="str">
        <f t="shared" ref="O52:O91" si="2">INDEX($A$2:$A$20,(MATCH(LARGE(AA$2:AA$20,$J52),AA$2:AA$20,0)))</f>
        <v>Sun Hat (IRE)</v>
      </c>
      <c r="P52" t="str">
        <f t="shared" ref="P52:P91" si="3">INDEX($A$2:$A$20,(MATCH(LARGE(Y$2:Y$20,$J52),Y$2:Y$20,0)))</f>
        <v>Sun Hat (IRE)</v>
      </c>
      <c r="Q52" t="str">
        <f t="shared" ref="Q52:Q91" si="4">INDEX($A$2:$A$20,(MATCH(LARGE(Y$2:Y$20,$J52),Y$2:Y$20,0)))</f>
        <v>Sun Hat (IRE)</v>
      </c>
      <c r="R52" t="str">
        <f t="shared" ref="R52:R91" si="5">INDEX($A$2:$A$20,(MATCH(LARGE(AD$2:AD$20,$J52),AD$2:AD$20,0)))</f>
        <v>Get Back Get Back (IRE)</v>
      </c>
      <c r="S52" t="str">
        <f t="shared" ref="S52:S80" si="6">A2</f>
        <v>Get Back Get Back (IRE)</v>
      </c>
      <c r="V52">
        <f t="shared" ref="V52:V80" si="7">SUM(Y52:AF52)</f>
        <v>87</v>
      </c>
      <c r="W52">
        <f t="shared" ref="W52:W80" si="8">V52-AG2</f>
        <v>87</v>
      </c>
      <c r="X52">
        <f t="shared" ref="X52:X60" si="9">IF(ISNA(W52),"",W52)</f>
        <v>87</v>
      </c>
      <c r="Y52">
        <f t="shared" ref="Y52:AA80" si="10">(($H$63+1)-(RANK(M2,M$2:M$30)))</f>
        <v>13</v>
      </c>
      <c r="Z52">
        <f t="shared" si="10"/>
        <v>11</v>
      </c>
      <c r="AA52">
        <f t="shared" si="10"/>
        <v>11</v>
      </c>
      <c r="AB52">
        <f t="shared" ref="AB52:AB80" si="11">(($H$63+1)-(RANK(W2,W$2:W$30)))</f>
        <v>13</v>
      </c>
      <c r="AC52">
        <f t="shared" ref="AC52:AC80" si="12">(($H$63+1)-(RANK(Y2,Y$2:Y$30)))</f>
        <v>11</v>
      </c>
      <c r="AD52">
        <f t="shared" ref="AD52:AD80" si="13">(($H$63+1)-(RANK(AA2,AA$2:AA$30)))</f>
        <v>7</v>
      </c>
      <c r="AE52">
        <f t="shared" ref="AE52:AF80" si="14">(($H$63+1)-(RANK(AC2,AC$2:AC$30)))</f>
        <v>8</v>
      </c>
      <c r="AF52">
        <f t="shared" si="14"/>
        <v>13</v>
      </c>
      <c r="AG52" t="str">
        <f>INDEX(S52:S92, MATCH(LARGE(X52:X92, 1),X52:X92, 0))</f>
        <v>Get Back Get Back (IRE)</v>
      </c>
    </row>
    <row r="53" spans="1:33" hidden="1" outlineLevel="1">
      <c r="A53" t="s">
        <v>43</v>
      </c>
      <c r="B53" t="str">
        <f>A2</f>
        <v>Get Back Get Back (IRE)</v>
      </c>
      <c r="C53">
        <f>AE2</f>
        <v>274.56659999999999</v>
      </c>
      <c r="D53">
        <f>AG2</f>
        <v>0</v>
      </c>
      <c r="E53">
        <f>C53-D53</f>
        <v>274.56659999999999</v>
      </c>
      <c r="F53">
        <f>SUMIF(B53:B61, B53, G53:G61)</f>
        <v>0.45234495929399415</v>
      </c>
      <c r="G53">
        <f>(1/C53)*(C53-C54)</f>
        <v>2.4210883625320704E-2</v>
      </c>
      <c r="H53">
        <f>AF2</f>
        <v>4</v>
      </c>
      <c r="J53">
        <v>2</v>
      </c>
      <c r="K53" t="str">
        <f t="shared" si="0"/>
        <v>Sun Hat (IRE)</v>
      </c>
      <c r="L53" t="str">
        <f t="shared" si="0"/>
        <v>Scoffsman</v>
      </c>
      <c r="M53" t="str">
        <f t="shared" si="0"/>
        <v>Lumen</v>
      </c>
      <c r="N53" t="str">
        <f t="shared" si="1"/>
        <v>Merweb (IRE)</v>
      </c>
      <c r="O53" t="str">
        <f t="shared" si="2"/>
        <v>Cantiniere (USA)</v>
      </c>
      <c r="P53" t="str">
        <f t="shared" si="3"/>
        <v>Cantiniere (USA)</v>
      </c>
      <c r="Q53" t="str">
        <f t="shared" si="4"/>
        <v>Cantiniere (USA)</v>
      </c>
      <c r="R53" t="str">
        <f t="shared" si="5"/>
        <v>Sun Hat (IRE)</v>
      </c>
      <c r="S53" t="str">
        <f t="shared" si="6"/>
        <v>Kings Highway (IRE)</v>
      </c>
      <c r="V53">
        <f t="shared" si="7"/>
        <v>72</v>
      </c>
      <c r="W53">
        <f t="shared" si="8"/>
        <v>72</v>
      </c>
      <c r="X53">
        <f t="shared" si="9"/>
        <v>72</v>
      </c>
      <c r="Y53">
        <f t="shared" si="10"/>
        <v>11</v>
      </c>
      <c r="Z53">
        <f t="shared" si="10"/>
        <v>13</v>
      </c>
      <c r="AA53">
        <f t="shared" si="10"/>
        <v>11</v>
      </c>
      <c r="AB53">
        <f t="shared" si="11"/>
        <v>9</v>
      </c>
      <c r="AC53">
        <f t="shared" si="12"/>
        <v>5</v>
      </c>
      <c r="AD53">
        <f t="shared" si="13"/>
        <v>5</v>
      </c>
      <c r="AE53">
        <f t="shared" si="14"/>
        <v>7</v>
      </c>
      <c r="AF53">
        <f t="shared" si="14"/>
        <v>11</v>
      </c>
    </row>
    <row r="54" spans="1:33" hidden="1" outlineLevel="1">
      <c r="A54" t="s">
        <v>44</v>
      </c>
      <c r="B54" t="str">
        <f>A3</f>
        <v>Kings Highway (IRE)</v>
      </c>
      <c r="C54">
        <f>AE3</f>
        <v>267.91910000000001</v>
      </c>
      <c r="D54">
        <f>AG3</f>
        <v>0</v>
      </c>
      <c r="E54">
        <f t="shared" ref="E54:E55" si="15">C54-D54</f>
        <v>267.91910000000001</v>
      </c>
      <c r="F54">
        <f ca="1">SUMIF(B53:B64, B54, G53:G61)</f>
        <v>0</v>
      </c>
      <c r="H54">
        <f>AF3</f>
        <v>3</v>
      </c>
      <c r="J54">
        <v>3</v>
      </c>
      <c r="K54" t="str">
        <f t="shared" si="0"/>
        <v>Kings Highway (IRE)</v>
      </c>
      <c r="L54" t="str">
        <f t="shared" si="0"/>
        <v>Get Back Get Back (IRE)</v>
      </c>
      <c r="M54" t="str">
        <f t="shared" si="0"/>
        <v>Get Back Get Back (IRE)</v>
      </c>
      <c r="N54" t="str">
        <f t="shared" si="1"/>
        <v>Scoffsman</v>
      </c>
      <c r="O54" t="str">
        <f t="shared" si="2"/>
        <v>Turn Of Luck (IRE)</v>
      </c>
      <c r="P54" t="str">
        <f t="shared" si="3"/>
        <v>Get Back Get Back (IRE)</v>
      </c>
      <c r="Q54" t="str">
        <f t="shared" si="4"/>
        <v>Get Back Get Back (IRE)</v>
      </c>
      <c r="R54" t="str">
        <f t="shared" si="5"/>
        <v>Kings Highway (IRE)</v>
      </c>
      <c r="S54" t="str">
        <f t="shared" si="6"/>
        <v>Sun Hat (IRE)</v>
      </c>
      <c r="V54">
        <f t="shared" si="7"/>
        <v>77</v>
      </c>
      <c r="W54">
        <f t="shared" si="8"/>
        <v>77</v>
      </c>
      <c r="X54">
        <f t="shared" si="9"/>
        <v>77</v>
      </c>
      <c r="Y54">
        <f t="shared" si="10"/>
        <v>12</v>
      </c>
      <c r="Z54">
        <f t="shared" si="10"/>
        <v>10</v>
      </c>
      <c r="AA54">
        <f t="shared" si="10"/>
        <v>11</v>
      </c>
      <c r="AB54">
        <f t="shared" si="11"/>
        <v>5</v>
      </c>
      <c r="AC54">
        <f t="shared" si="12"/>
        <v>13</v>
      </c>
      <c r="AD54">
        <f t="shared" si="13"/>
        <v>13</v>
      </c>
      <c r="AE54">
        <f t="shared" si="14"/>
        <v>1</v>
      </c>
      <c r="AF54">
        <f t="shared" si="14"/>
        <v>12</v>
      </c>
    </row>
    <row r="55" spans="1:33" hidden="1" outlineLevel="1">
      <c r="A55" t="s">
        <v>45</v>
      </c>
      <c r="B55" t="str">
        <f>A4</f>
        <v>Sun Hat (IRE)</v>
      </c>
      <c r="C55">
        <f>AE4</f>
        <v>238.7878</v>
      </c>
      <c r="D55">
        <f>AG4</f>
        <v>0</v>
      </c>
      <c r="E55">
        <f t="shared" si="15"/>
        <v>238.7878</v>
      </c>
      <c r="F55">
        <f ca="1">SUMIF(B53:B64, B55, G53:G61)</f>
        <v>0.41746940601319849</v>
      </c>
      <c r="H55">
        <f>AF4</f>
        <v>4</v>
      </c>
      <c r="J55">
        <v>4</v>
      </c>
      <c r="K55" t="str">
        <f t="shared" si="0"/>
        <v>Scoffsman</v>
      </c>
      <c r="L55" t="str">
        <f t="shared" si="0"/>
        <v>Sun Hat (IRE)</v>
      </c>
      <c r="M55" t="str">
        <f t="shared" si="0"/>
        <v>Get Back Get Back (IRE)</v>
      </c>
      <c r="N55" t="str">
        <f t="shared" si="1"/>
        <v>Turn Of Luck (IRE)</v>
      </c>
      <c r="O55" t="str">
        <f t="shared" si="2"/>
        <v>Turn Of Luck (IRE)</v>
      </c>
      <c r="P55" t="str">
        <f t="shared" si="3"/>
        <v>Lumen</v>
      </c>
      <c r="Q55" t="str">
        <f t="shared" si="4"/>
        <v>Lumen</v>
      </c>
      <c r="R55" t="str">
        <f t="shared" si="5"/>
        <v>Scoffsman</v>
      </c>
      <c r="S55" t="str">
        <f t="shared" si="6"/>
        <v>Scoffsman</v>
      </c>
      <c r="V55">
        <f t="shared" si="7"/>
        <v>66</v>
      </c>
      <c r="W55">
        <f t="shared" si="8"/>
        <v>66</v>
      </c>
      <c r="X55">
        <f t="shared" si="9"/>
        <v>66</v>
      </c>
      <c r="Y55">
        <f t="shared" si="10"/>
        <v>10</v>
      </c>
      <c r="Z55">
        <f t="shared" si="10"/>
        <v>12</v>
      </c>
      <c r="AA55">
        <f t="shared" si="10"/>
        <v>11</v>
      </c>
      <c r="AB55">
        <f t="shared" si="11"/>
        <v>11</v>
      </c>
      <c r="AC55">
        <f t="shared" si="12"/>
        <v>3</v>
      </c>
      <c r="AD55">
        <f t="shared" si="13"/>
        <v>4</v>
      </c>
      <c r="AE55">
        <f t="shared" si="14"/>
        <v>5</v>
      </c>
      <c r="AF55">
        <f t="shared" si="14"/>
        <v>10</v>
      </c>
    </row>
    <row r="56" spans="1:33" hidden="1" outlineLevel="1">
      <c r="A56" t="s">
        <v>46</v>
      </c>
      <c r="B56" t="str">
        <f>INDEX(A$2:A$20,MATCH(C56,M$2:M$20,0))</f>
        <v>Get Back Get Back (IRE)</v>
      </c>
      <c r="C56">
        <f>LARGE(M$2:M$20, D56)</f>
        <v>93.575000000000003</v>
      </c>
      <c r="D56">
        <v>1</v>
      </c>
      <c r="E56">
        <f>LARGE(M$2:M$20, F56)</f>
        <v>91.665000000000006</v>
      </c>
      <c r="F56">
        <v>2</v>
      </c>
      <c r="G56">
        <f t="shared" ref="G56:G61" si="16">IF(C56&gt;0, (1/C56)*(C56-E56), 0.1)</f>
        <v>2.0411434678065686E-2</v>
      </c>
      <c r="H56">
        <f t="shared" ref="H56:H61" si="17">INDEX(AF$2:AF$20,MATCH(B56,A$2:A$20,0))</f>
        <v>4</v>
      </c>
      <c r="J56">
        <v>5</v>
      </c>
      <c r="K56" t="str">
        <f t="shared" si="0"/>
        <v>Merweb (IRE)</v>
      </c>
      <c r="L56" t="str">
        <f t="shared" si="0"/>
        <v>Lumen</v>
      </c>
      <c r="M56" t="str">
        <f t="shared" si="0"/>
        <v>Get Back Get Back (IRE)</v>
      </c>
      <c r="N56" t="str">
        <f t="shared" si="1"/>
        <v>Kings Highway (IRE)</v>
      </c>
      <c r="O56" t="str">
        <f t="shared" si="2"/>
        <v>Lumen</v>
      </c>
      <c r="P56" t="str">
        <f t="shared" si="3"/>
        <v>Turn Of Luck (IRE)</v>
      </c>
      <c r="Q56" t="str">
        <f t="shared" si="4"/>
        <v>Turn Of Luck (IRE)</v>
      </c>
      <c r="R56" t="str">
        <f t="shared" si="5"/>
        <v>Lope De Loop (IRE)</v>
      </c>
      <c r="S56" t="str">
        <f t="shared" si="6"/>
        <v>Merweb (IRE)</v>
      </c>
      <c r="V56">
        <f t="shared" si="7"/>
        <v>56</v>
      </c>
      <c r="W56">
        <f t="shared" si="8"/>
        <v>56</v>
      </c>
      <c r="X56">
        <f t="shared" si="9"/>
        <v>56</v>
      </c>
      <c r="Y56">
        <f t="shared" si="10"/>
        <v>9</v>
      </c>
      <c r="Z56">
        <f t="shared" si="10"/>
        <v>6</v>
      </c>
      <c r="AA56">
        <f t="shared" si="10"/>
        <v>11</v>
      </c>
      <c r="AB56">
        <f t="shared" si="11"/>
        <v>12</v>
      </c>
      <c r="AC56">
        <f t="shared" si="12"/>
        <v>7</v>
      </c>
      <c r="AD56">
        <f t="shared" si="13"/>
        <v>2</v>
      </c>
      <c r="AE56">
        <f t="shared" si="14"/>
        <v>7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Get Back Get Back (IRE)</v>
      </c>
      <c r="C57">
        <f>LARGE(W$2:W$20, D57)</f>
        <v>20.512899999999998</v>
      </c>
      <c r="D57">
        <v>1</v>
      </c>
      <c r="E57">
        <f>LARGE(W$2:W$20, F57)</f>
        <v>19.968599999999999</v>
      </c>
      <c r="F57">
        <v>2</v>
      </c>
      <c r="G57">
        <f t="shared" si="16"/>
        <v>2.6534522178726549E-2</v>
      </c>
      <c r="H57">
        <f t="shared" si="17"/>
        <v>4</v>
      </c>
      <c r="J57">
        <v>6</v>
      </c>
      <c r="K57" t="str">
        <f t="shared" si="0"/>
        <v>Turn Of Luck (IRE)</v>
      </c>
      <c r="L57" t="str">
        <f t="shared" si="0"/>
        <v>Lope De Loop (IRE)</v>
      </c>
      <c r="M57" t="str">
        <f t="shared" si="0"/>
        <v>Get Back Get Back (IRE)</v>
      </c>
      <c r="N57" t="str">
        <f t="shared" si="1"/>
        <v>Escape To The City</v>
      </c>
      <c r="O57" t="str">
        <f t="shared" si="2"/>
        <v>Lumen</v>
      </c>
      <c r="P57" t="str">
        <f t="shared" si="3"/>
        <v>Irish Charm (FR)</v>
      </c>
      <c r="Q57" t="str">
        <f t="shared" si="4"/>
        <v>Irish Charm (FR)</v>
      </c>
      <c r="R57" t="str">
        <f t="shared" si="5"/>
        <v>Just Martha</v>
      </c>
      <c r="S57" t="str">
        <f t="shared" si="6"/>
        <v>Turn Of Luck (IRE)</v>
      </c>
      <c r="V57">
        <f t="shared" si="7"/>
        <v>73</v>
      </c>
      <c r="W57">
        <f t="shared" si="8"/>
        <v>73</v>
      </c>
      <c r="X57">
        <f t="shared" si="9"/>
        <v>73</v>
      </c>
      <c r="Y57">
        <f t="shared" si="10"/>
        <v>8</v>
      </c>
      <c r="Z57">
        <f t="shared" si="10"/>
        <v>7</v>
      </c>
      <c r="AA57">
        <f t="shared" si="10"/>
        <v>11</v>
      </c>
      <c r="AB57">
        <f t="shared" si="11"/>
        <v>10</v>
      </c>
      <c r="AC57">
        <f t="shared" si="12"/>
        <v>9</v>
      </c>
      <c r="AD57">
        <f t="shared" si="13"/>
        <v>11</v>
      </c>
      <c r="AE57">
        <f t="shared" si="14"/>
        <v>10</v>
      </c>
      <c r="AF57">
        <f t="shared" si="14"/>
        <v>7</v>
      </c>
    </row>
    <row r="58" spans="1:33" hidden="1" outlineLevel="1">
      <c r="A58" t="s">
        <v>28</v>
      </c>
      <c r="B58" t="str">
        <f>INDEX(A$2:A$20,MATCH(C58,AA$2:AA$20,0))</f>
        <v>Sun Hat (IRE)</v>
      </c>
      <c r="C58">
        <f>LARGE(AA$2:AA$20, D58)</f>
        <v>3.7324000000000002</v>
      </c>
      <c r="D58">
        <v>1</v>
      </c>
      <c r="E58">
        <f>LARGE(AA$2:AA$20, F58)</f>
        <v>3.1280999999999999</v>
      </c>
      <c r="F58">
        <v>2</v>
      </c>
      <c r="G58">
        <f t="shared" si="16"/>
        <v>0.16190654806558788</v>
      </c>
      <c r="H58">
        <f t="shared" si="17"/>
        <v>4</v>
      </c>
      <c r="J58">
        <v>7</v>
      </c>
      <c r="K58" t="str">
        <f t="shared" si="0"/>
        <v>Lope De Loop (IRE)</v>
      </c>
      <c r="L58" t="str">
        <f t="shared" si="0"/>
        <v>Turn Of Luck (IRE)</v>
      </c>
      <c r="M58" t="str">
        <f t="shared" si="0"/>
        <v>Get Back Get Back (IRE)</v>
      </c>
      <c r="N58" t="str">
        <f t="shared" si="1"/>
        <v>Lope De Loop (IRE)</v>
      </c>
      <c r="O58" t="str">
        <f t="shared" si="2"/>
        <v>Get Back Get Back (IRE)</v>
      </c>
      <c r="P58" t="str">
        <f t="shared" si="3"/>
        <v>Merweb (IRE)</v>
      </c>
      <c r="Q58" t="str">
        <f t="shared" si="4"/>
        <v>Merweb (IRE)</v>
      </c>
      <c r="R58" t="str">
        <f t="shared" si="5"/>
        <v>Turn Of Luck (IRE)</v>
      </c>
      <c r="S58" t="str">
        <f t="shared" si="6"/>
        <v>Lope De Loop (IRE)</v>
      </c>
      <c r="V58">
        <f t="shared" si="7"/>
        <v>58</v>
      </c>
      <c r="W58">
        <f t="shared" si="8"/>
        <v>6</v>
      </c>
      <c r="X58">
        <f t="shared" si="9"/>
        <v>6</v>
      </c>
      <c r="Y58">
        <f t="shared" si="10"/>
        <v>7</v>
      </c>
      <c r="Z58">
        <f t="shared" si="10"/>
        <v>8</v>
      </c>
      <c r="AA58">
        <f t="shared" si="10"/>
        <v>13</v>
      </c>
      <c r="AB58">
        <f t="shared" si="11"/>
        <v>7</v>
      </c>
      <c r="AC58">
        <f t="shared" si="12"/>
        <v>2</v>
      </c>
      <c r="AD58">
        <f t="shared" si="13"/>
        <v>1</v>
      </c>
      <c r="AE58">
        <f t="shared" si="14"/>
        <v>11</v>
      </c>
      <c r="AF58">
        <f t="shared" si="14"/>
        <v>9</v>
      </c>
    </row>
    <row r="59" spans="1:33" hidden="1" outlineLevel="1">
      <c r="A59" t="s">
        <v>30</v>
      </c>
      <c r="B59" t="str">
        <f>INDEX(A$2:A$20,MATCH(C59,AC$2:AC$20,0))</f>
        <v>Irish Charm (FR)</v>
      </c>
      <c r="C59">
        <f>LARGE(AC$2:AC$20, D59)</f>
        <v>5.1047000000000002</v>
      </c>
      <c r="D59">
        <v>1</v>
      </c>
      <c r="E59">
        <f>LARGE(AC$2:AC$20, F59)</f>
        <v>3.7423000000000002</v>
      </c>
      <c r="F59">
        <v>2</v>
      </c>
      <c r="G59">
        <f t="shared" si="16"/>
        <v>0.26689129625639119</v>
      </c>
      <c r="H59">
        <f t="shared" si="17"/>
        <v>33</v>
      </c>
      <c r="J59">
        <v>8</v>
      </c>
      <c r="K59" t="str">
        <f t="shared" si="0"/>
        <v>Lumen</v>
      </c>
      <c r="L59" t="str">
        <f t="shared" si="0"/>
        <v>Merweb (IRE)</v>
      </c>
      <c r="M59" t="str">
        <f t="shared" si="0"/>
        <v>Get Back Get Back (IRE)</v>
      </c>
      <c r="N59" t="str">
        <f t="shared" si="1"/>
        <v>Lumen</v>
      </c>
      <c r="O59" t="str">
        <f t="shared" si="2"/>
        <v>Irish Charm (FR)</v>
      </c>
      <c r="P59" t="str">
        <f t="shared" si="3"/>
        <v>Logans Choice</v>
      </c>
      <c r="Q59" t="str">
        <f t="shared" si="4"/>
        <v>Logans Choice</v>
      </c>
      <c r="R59" t="str">
        <f t="shared" si="5"/>
        <v>Turn Of Luck (IRE)</v>
      </c>
      <c r="S59" t="str">
        <f t="shared" si="6"/>
        <v>Escape To The City</v>
      </c>
      <c r="V59">
        <f t="shared" si="7"/>
        <v>53</v>
      </c>
      <c r="W59">
        <f t="shared" si="8"/>
        <v>53</v>
      </c>
      <c r="X59">
        <f t="shared" si="9"/>
        <v>53</v>
      </c>
      <c r="Y59">
        <f t="shared" si="10"/>
        <v>5</v>
      </c>
      <c r="Z59">
        <f t="shared" si="10"/>
        <v>6</v>
      </c>
      <c r="AA59">
        <f t="shared" si="10"/>
        <v>11</v>
      </c>
      <c r="AB59">
        <f t="shared" si="11"/>
        <v>8</v>
      </c>
      <c r="AC59">
        <f t="shared" si="12"/>
        <v>1</v>
      </c>
      <c r="AD59">
        <f t="shared" si="13"/>
        <v>11</v>
      </c>
      <c r="AE59">
        <f t="shared" si="14"/>
        <v>4</v>
      </c>
      <c r="AF59">
        <f t="shared" si="14"/>
        <v>7</v>
      </c>
    </row>
    <row r="60" spans="1:33" hidden="1" outlineLevel="1">
      <c r="A60" t="s">
        <v>26</v>
      </c>
      <c r="B60" t="str">
        <f>INDEX(A$2:A$20,MATCH(C60,Y$2:Y$20,0))</f>
        <v>Sun Hat (IRE)</v>
      </c>
      <c r="C60">
        <f>LARGE(Y$2:Y$20, D60)</f>
        <v>3.1953</v>
      </c>
      <c r="D60">
        <v>1</v>
      </c>
      <c r="E60">
        <f>LARGE(Y$2:Y$20, F60)</f>
        <v>2.3786999999999998</v>
      </c>
      <c r="F60">
        <v>2</v>
      </c>
      <c r="G60">
        <f t="shared" si="16"/>
        <v>0.25556285794761063</v>
      </c>
      <c r="H60">
        <f t="shared" si="17"/>
        <v>4</v>
      </c>
      <c r="J60">
        <v>9</v>
      </c>
      <c r="K60" t="str">
        <f t="shared" si="0"/>
        <v>Escape To The City</v>
      </c>
      <c r="L60" t="str">
        <f t="shared" si="0"/>
        <v>Merweb (IRE)</v>
      </c>
      <c r="M60" t="str">
        <f t="shared" si="0"/>
        <v>Get Back Get Back (IRE)</v>
      </c>
      <c r="N60" t="str">
        <f t="shared" si="1"/>
        <v>Sun Hat (IRE)</v>
      </c>
      <c r="O60" t="str">
        <f t="shared" si="2"/>
        <v>Kings Highway (IRE)</v>
      </c>
      <c r="P60" t="str">
        <f t="shared" si="3"/>
        <v>Kings Highway (IRE)</v>
      </c>
      <c r="Q60" t="str">
        <f t="shared" si="4"/>
        <v>Kings Highway (IRE)</v>
      </c>
      <c r="R60" t="str">
        <f t="shared" si="5"/>
        <v>Turn Of Luck (IRE)</v>
      </c>
      <c r="S60" t="str">
        <f t="shared" si="6"/>
        <v>Lumen</v>
      </c>
      <c r="V60">
        <f t="shared" si="7"/>
        <v>62</v>
      </c>
      <c r="W60">
        <f t="shared" si="8"/>
        <v>62</v>
      </c>
      <c r="X60">
        <f t="shared" si="9"/>
        <v>62</v>
      </c>
      <c r="Y60">
        <f t="shared" si="10"/>
        <v>6</v>
      </c>
      <c r="Z60">
        <f t="shared" si="10"/>
        <v>9</v>
      </c>
      <c r="AA60">
        <f t="shared" si="10"/>
        <v>12</v>
      </c>
      <c r="AB60">
        <f t="shared" si="11"/>
        <v>6</v>
      </c>
      <c r="AC60">
        <f t="shared" si="12"/>
        <v>10</v>
      </c>
      <c r="AD60">
        <f t="shared" si="13"/>
        <v>9</v>
      </c>
      <c r="AE60">
        <f t="shared" si="14"/>
        <v>3</v>
      </c>
      <c r="AF60">
        <f t="shared" si="14"/>
        <v>7</v>
      </c>
    </row>
    <row r="61" spans="1:33" hidden="1" outlineLevel="1">
      <c r="A61" t="s">
        <v>47</v>
      </c>
      <c r="B61" t="str">
        <f>INDEX(A$2:A$20,MATCH(C61,AD$2:AD$20,0))</f>
        <v>Get Back Get Back (IRE)</v>
      </c>
      <c r="C61">
        <f>LARGE(AD$2:AD$20, D61)</f>
        <v>60.6</v>
      </c>
      <c r="D61">
        <v>1</v>
      </c>
      <c r="E61">
        <f>LARGE(AD$2:AD$20, F61)</f>
        <v>37.5</v>
      </c>
      <c r="F61">
        <v>2</v>
      </c>
      <c r="G61">
        <f t="shared" si="16"/>
        <v>0.38118811881188119</v>
      </c>
      <c r="H61">
        <f t="shared" si="17"/>
        <v>4</v>
      </c>
      <c r="J61">
        <v>10</v>
      </c>
      <c r="K61" t="str">
        <f t="shared" si="0"/>
        <v>Irish Charm (FR)</v>
      </c>
      <c r="L61" t="str">
        <f t="shared" si="0"/>
        <v>Merweb (IRE)</v>
      </c>
      <c r="M61" t="str">
        <f t="shared" si="0"/>
        <v>Get Back Get Back (IRE)</v>
      </c>
      <c r="N61" t="str">
        <f t="shared" si="1"/>
        <v>Irish Charm (FR)</v>
      </c>
      <c r="O61" t="str">
        <f t="shared" si="2"/>
        <v>Scoffsman</v>
      </c>
      <c r="P61" t="str">
        <f t="shared" si="3"/>
        <v>Just Martha</v>
      </c>
      <c r="Q61" t="str">
        <f t="shared" si="4"/>
        <v>Just Martha</v>
      </c>
      <c r="R61" t="str">
        <f t="shared" si="5"/>
        <v>Turn Of Luck (IRE)</v>
      </c>
      <c r="S61" t="str">
        <f t="shared" si="6"/>
        <v>Irish Charm (FR)</v>
      </c>
      <c r="V61">
        <f t="shared" si="7"/>
        <v>55</v>
      </c>
      <c r="W61">
        <f t="shared" si="8"/>
        <v>55</v>
      </c>
      <c r="X61">
        <f>IF(ISNA(W61),"",W61)</f>
        <v>55</v>
      </c>
      <c r="Y61">
        <f t="shared" si="10"/>
        <v>4</v>
      </c>
      <c r="Z61">
        <f t="shared" si="10"/>
        <v>6</v>
      </c>
      <c r="AA61">
        <f t="shared" si="10"/>
        <v>11</v>
      </c>
      <c r="AB61">
        <f t="shared" si="11"/>
        <v>4</v>
      </c>
      <c r="AC61">
        <f t="shared" si="12"/>
        <v>8</v>
      </c>
      <c r="AD61">
        <f t="shared" si="13"/>
        <v>6</v>
      </c>
      <c r="AE61">
        <f t="shared" si="14"/>
        <v>13</v>
      </c>
      <c r="AF61">
        <f t="shared" si="14"/>
        <v>3</v>
      </c>
    </row>
    <row r="62" spans="1:33" hidden="1" outlineLevel="1">
      <c r="A62" t="s">
        <v>116</v>
      </c>
      <c r="B62" t="str">
        <f>IF(OR(D2="5f ", D2="6f ", D2="7f ", D2="1m "), B57, IF(J2="2yo", B59, B53))</f>
        <v>Get Back Get Back (IRE)</v>
      </c>
      <c r="J62">
        <v>11</v>
      </c>
      <c r="K62" t="str">
        <f t="shared" si="0"/>
        <v>Irish Charm (FR)</v>
      </c>
      <c r="L62" t="str">
        <f t="shared" si="0"/>
        <v>Merweb (IRE)</v>
      </c>
      <c r="M62" t="str">
        <f t="shared" si="0"/>
        <v>Get Back Get Back (IRE)</v>
      </c>
      <c r="N62" t="str">
        <f t="shared" si="1"/>
        <v>Irish Charm (FR)</v>
      </c>
      <c r="O62" t="str">
        <f t="shared" si="2"/>
        <v>Just Martha</v>
      </c>
      <c r="P62" t="str">
        <f t="shared" si="3"/>
        <v>Scoffsman</v>
      </c>
      <c r="Q62" t="str">
        <f t="shared" si="4"/>
        <v>Scoffsman</v>
      </c>
      <c r="R62" t="str">
        <f t="shared" si="5"/>
        <v>Irish Charm (FR)</v>
      </c>
      <c r="S62" t="str">
        <f t="shared" si="6"/>
        <v>Cantiniere (USA)</v>
      </c>
      <c r="V62">
        <f t="shared" si="7"/>
        <v>65</v>
      </c>
      <c r="W62">
        <f t="shared" si="8"/>
        <v>65</v>
      </c>
      <c r="X62">
        <f t="shared" ref="X62:X80" si="18">IF(ISNA(W62),"",W62)</f>
        <v>65</v>
      </c>
      <c r="Y62">
        <f t="shared" si="10"/>
        <v>4</v>
      </c>
      <c r="Z62">
        <f t="shared" si="10"/>
        <v>6</v>
      </c>
      <c r="AA62">
        <f t="shared" si="10"/>
        <v>11</v>
      </c>
      <c r="AB62">
        <f t="shared" si="11"/>
        <v>4</v>
      </c>
      <c r="AC62">
        <f t="shared" si="12"/>
        <v>12</v>
      </c>
      <c r="AD62">
        <f t="shared" si="13"/>
        <v>12</v>
      </c>
      <c r="AE62">
        <f t="shared" si="14"/>
        <v>9</v>
      </c>
      <c r="AF62">
        <f t="shared" si="14"/>
        <v>7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Get Back Get Back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13</v>
      </c>
      <c r="J63">
        <v>12</v>
      </c>
      <c r="K63" t="str">
        <f t="shared" si="0"/>
        <v>Irish Charm (FR)</v>
      </c>
      <c r="L63" t="str">
        <f t="shared" si="0"/>
        <v>Merweb (IRE)</v>
      </c>
      <c r="M63" t="str">
        <f t="shared" si="0"/>
        <v>Get Back Get Back (IRE)</v>
      </c>
      <c r="N63" t="str">
        <f t="shared" si="1"/>
        <v>Irish Charm (FR)</v>
      </c>
      <c r="O63" t="str">
        <f t="shared" si="2"/>
        <v>Merweb (IRE)</v>
      </c>
      <c r="P63" t="str">
        <f t="shared" si="3"/>
        <v>Lope De Loop (IRE)</v>
      </c>
      <c r="Q63" t="str">
        <f t="shared" si="4"/>
        <v>Lope De Loop (IRE)</v>
      </c>
      <c r="R63" t="str">
        <f t="shared" si="5"/>
        <v>Merweb (IRE)</v>
      </c>
      <c r="S63" t="str">
        <f t="shared" si="6"/>
        <v>Just Martha</v>
      </c>
      <c r="V63">
        <f t="shared" si="7"/>
        <v>42</v>
      </c>
      <c r="W63">
        <f t="shared" si="8"/>
        <v>42</v>
      </c>
      <c r="X63">
        <f t="shared" si="18"/>
        <v>42</v>
      </c>
      <c r="Y63">
        <f t="shared" si="10"/>
        <v>4</v>
      </c>
      <c r="Z63">
        <f t="shared" si="10"/>
        <v>6</v>
      </c>
      <c r="AA63">
        <f t="shared" si="10"/>
        <v>11</v>
      </c>
      <c r="AB63">
        <f t="shared" si="11"/>
        <v>4</v>
      </c>
      <c r="AC63">
        <f t="shared" si="12"/>
        <v>4</v>
      </c>
      <c r="AD63">
        <f t="shared" si="13"/>
        <v>3</v>
      </c>
      <c r="AE63">
        <f t="shared" si="14"/>
        <v>2</v>
      </c>
      <c r="AF63">
        <f t="shared" si="14"/>
        <v>8</v>
      </c>
    </row>
    <row r="64" spans="1:33" hidden="1" outlineLevel="1">
      <c r="A64" t="s">
        <v>48</v>
      </c>
      <c r="B64" t="str">
        <f>INDEX(B53:B63,MODE(MATCH(B53:B63,B53:B63,0)))</f>
        <v>Get Back Get Back (IRE)</v>
      </c>
      <c r="C64">
        <f>INDEX(AF$2:AF$20,MATCH(B64,A$2:A$20,0))</f>
        <v>4</v>
      </c>
      <c r="D64">
        <v>1</v>
      </c>
      <c r="E64">
        <f>SUMIF(B53:B61, B64, G53:G61)</f>
        <v>0.45234495929399415</v>
      </c>
      <c r="F64">
        <v>0</v>
      </c>
      <c r="G64" t="str">
        <f>K2</f>
        <v>sunracing.co.uk Novice Stakes</v>
      </c>
      <c r="J64">
        <v>13</v>
      </c>
      <c r="K64" t="str">
        <f t="shared" si="0"/>
        <v>Irish Charm (FR)</v>
      </c>
      <c r="L64" t="str">
        <f t="shared" si="0"/>
        <v>Merweb (IRE)</v>
      </c>
      <c r="M64" t="str">
        <f t="shared" si="0"/>
        <v>Get Back Get Back (IRE)</v>
      </c>
      <c r="N64" t="str">
        <f t="shared" si="1"/>
        <v>Irish Charm (FR)</v>
      </c>
      <c r="O64" t="str">
        <f t="shared" si="2"/>
        <v>Lope De Loop (IRE)</v>
      </c>
      <c r="P64" t="str">
        <f t="shared" si="3"/>
        <v>Escape To The City</v>
      </c>
      <c r="Q64" t="str">
        <f t="shared" si="4"/>
        <v>Escape To The City</v>
      </c>
      <c r="R64" t="str">
        <f t="shared" si="5"/>
        <v>Merweb (IRE)</v>
      </c>
      <c r="S64" t="str">
        <f t="shared" si="6"/>
        <v>Logans Choice</v>
      </c>
      <c r="V64">
        <f t="shared" si="7"/>
        <v>54</v>
      </c>
      <c r="W64">
        <f t="shared" si="8"/>
        <v>54</v>
      </c>
      <c r="X64">
        <f t="shared" si="18"/>
        <v>54</v>
      </c>
      <c r="Y64">
        <f t="shared" si="10"/>
        <v>4</v>
      </c>
      <c r="Z64">
        <f t="shared" si="10"/>
        <v>6</v>
      </c>
      <c r="AA64">
        <f t="shared" si="10"/>
        <v>11</v>
      </c>
      <c r="AB64">
        <f t="shared" si="11"/>
        <v>4</v>
      </c>
      <c r="AC64">
        <f t="shared" si="12"/>
        <v>6</v>
      </c>
      <c r="AD64">
        <f t="shared" si="13"/>
        <v>9</v>
      </c>
      <c r="AE64">
        <f t="shared" si="14"/>
        <v>12</v>
      </c>
      <c r="AF64">
        <f t="shared" si="14"/>
        <v>2</v>
      </c>
    </row>
    <row r="65" spans="1:32" hidden="1" outlineLevel="1">
      <c r="A65" t="s">
        <v>121</v>
      </c>
      <c r="B65" t="str">
        <f>IF(ISNA(G96), "no selection", G96)</f>
        <v>Sun Hat (IRE)</v>
      </c>
      <c r="C65">
        <f>INDEX(AF$2:AF$20,MATCH(B65,A$2:A$20,0))</f>
        <v>4</v>
      </c>
      <c r="D65">
        <v>1</v>
      </c>
      <c r="F65">
        <f>IF(G68="Non Handicap", F64+1, F64)</f>
        <v>1</v>
      </c>
      <c r="G65" t="str">
        <f>D2</f>
        <v xml:space="preserve">1m½f </v>
      </c>
      <c r="H65">
        <f>LARGE(G58:G60, 1)</f>
        <v>0.26689129625639119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4</v>
      </c>
      <c r="Z65">
        <f t="shared" si="10"/>
        <v>6</v>
      </c>
      <c r="AA65">
        <f t="shared" si="10"/>
        <v>11</v>
      </c>
      <c r="AB65">
        <f t="shared" si="11"/>
        <v>4</v>
      </c>
      <c r="AC65" t="e">
        <f t="shared" si="12"/>
        <v>#N/A</v>
      </c>
      <c r="AD65">
        <f t="shared" si="13"/>
        <v>1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Get Back Get Back (IRE)</v>
      </c>
      <c r="C66">
        <f>INDEX(AF$2:AF$20,MATCH(B66,A$2:A$20,0))</f>
        <v>4</v>
      </c>
      <c r="D66">
        <v>1</v>
      </c>
      <c r="F66">
        <f>IF(B65=B66, F65+1, F65)</f>
        <v>1</v>
      </c>
      <c r="G66">
        <f>F2</f>
        <v>3752</v>
      </c>
      <c r="H66">
        <f ca="1">LARGE(F53:F55, 1)</f>
        <v>0.45234495929399415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4</v>
      </c>
      <c r="Z66">
        <f t="shared" si="10"/>
        <v>6</v>
      </c>
      <c r="AA66">
        <f t="shared" si="10"/>
        <v>11</v>
      </c>
      <c r="AB66">
        <f t="shared" si="11"/>
        <v>4</v>
      </c>
      <c r="AC66" t="e">
        <f t="shared" si="12"/>
        <v>#N/A</v>
      </c>
      <c r="AD66">
        <f t="shared" si="13"/>
        <v>1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Get Back Get Back (IRE)</v>
      </c>
      <c r="F67">
        <f>IF(H63&lt;11, F66+1, F66)</f>
        <v>1</v>
      </c>
      <c r="G67" t="str">
        <f>G2</f>
        <v>Standard</v>
      </c>
      <c r="H67" t="str">
        <f ca="1">INDEX(B53:B55,MATCH(H66,F53:F55,0))</f>
        <v>Get Back Get Back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4</v>
      </c>
      <c r="Z67">
        <f t="shared" si="10"/>
        <v>6</v>
      </c>
      <c r="AA67">
        <f t="shared" si="10"/>
        <v>11</v>
      </c>
      <c r="AB67">
        <f t="shared" si="11"/>
        <v>4</v>
      </c>
      <c r="AC67" t="e">
        <f t="shared" si="12"/>
        <v>#N/A</v>
      </c>
      <c r="AD67">
        <f t="shared" si="13"/>
        <v>1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Get Back Get Back (IRE)</v>
      </c>
      <c r="B68" t="str">
        <f ca="1">IF(ISNA(A68), B56, A68)</f>
        <v>Get Back Get Back (IRE)</v>
      </c>
      <c r="C68">
        <f ca="1">INDEX(AF$2:AF$20,MATCH(B68,A$2:A$20,0))</f>
        <v>4</v>
      </c>
      <c r="D68">
        <v>1</v>
      </c>
      <c r="F68">
        <f ca="1">IF(E70&gt;0.5, F67+1, F67)</f>
        <v>1</v>
      </c>
      <c r="G68" t="str">
        <f>I2</f>
        <v>Non 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4</v>
      </c>
      <c r="Z68">
        <f t="shared" si="10"/>
        <v>6</v>
      </c>
      <c r="AA68">
        <f t="shared" si="10"/>
        <v>11</v>
      </c>
      <c r="AB68">
        <f t="shared" si="11"/>
        <v>4</v>
      </c>
      <c r="AC68" t="e">
        <f t="shared" si="12"/>
        <v>#N/A</v>
      </c>
      <c r="AD68">
        <f t="shared" si="13"/>
        <v>1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Get Back Get Back (IRE)</v>
      </c>
      <c r="C69">
        <f ca="1">INDEX(AF$2:AF$20,MATCH(B69,A$2:A$20,0))</f>
        <v>4</v>
      </c>
      <c r="D69">
        <v>1</v>
      </c>
      <c r="F69">
        <f ca="1">IF(E70&gt;1, F68+1, F68)</f>
        <v>1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4</v>
      </c>
      <c r="Z69">
        <f t="shared" si="10"/>
        <v>6</v>
      </c>
      <c r="AA69">
        <f t="shared" si="10"/>
        <v>11</v>
      </c>
      <c r="AB69">
        <f t="shared" si="11"/>
        <v>4</v>
      </c>
      <c r="AC69" t="e">
        <f t="shared" si="12"/>
        <v>#N/A</v>
      </c>
      <c r="AD69">
        <f t="shared" si="13"/>
        <v>1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Get Back Get Back (IRE)</v>
      </c>
      <c r="C70">
        <f ca="1">INDEX(AF$2:AF$20,MATCH(B70,A$2:A$20,0))</f>
        <v>4</v>
      </c>
      <c r="D70">
        <v>1</v>
      </c>
      <c r="E70">
        <f ca="1">SUMIF(B53:B61, B70, G53:G61)</f>
        <v>0.45234495929399415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4</v>
      </c>
      <c r="Z70">
        <f t="shared" si="10"/>
        <v>6</v>
      </c>
      <c r="AA70">
        <f t="shared" si="10"/>
        <v>11</v>
      </c>
      <c r="AB70">
        <f t="shared" si="11"/>
        <v>4</v>
      </c>
      <c r="AC70" t="e">
        <f t="shared" si="12"/>
        <v>#N/A</v>
      </c>
      <c r="AD70">
        <f t="shared" si="13"/>
        <v>1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4</v>
      </c>
      <c r="Z71">
        <f t="shared" si="10"/>
        <v>6</v>
      </c>
      <c r="AA71">
        <f t="shared" si="10"/>
        <v>11</v>
      </c>
      <c r="AB71">
        <f t="shared" si="11"/>
        <v>4</v>
      </c>
      <c r="AC71" t="e">
        <f t="shared" si="12"/>
        <v>#N/A</v>
      </c>
      <c r="AD71">
        <f t="shared" si="13"/>
        <v>1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Get Back Get Back (IRE)</v>
      </c>
      <c r="C72">
        <f>C53</f>
        <v>274.56659999999999</v>
      </c>
      <c r="D72">
        <f>(1/C72)*(C72-C73)</f>
        <v>2.4210883625320704E-2</v>
      </c>
      <c r="E72">
        <f>H53</f>
        <v>4</v>
      </c>
      <c r="F72">
        <f>(E72*10)-10</f>
        <v>30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4</v>
      </c>
      <c r="Z72">
        <f t="shared" si="10"/>
        <v>6</v>
      </c>
      <c r="AA72">
        <f t="shared" si="10"/>
        <v>11</v>
      </c>
      <c r="AB72">
        <f t="shared" si="11"/>
        <v>4</v>
      </c>
      <c r="AC72" t="e">
        <f t="shared" si="12"/>
        <v>#N/A</v>
      </c>
      <c r="AD72">
        <f t="shared" si="13"/>
        <v>1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Kings Highway (IRE)</v>
      </c>
      <c r="C73">
        <f t="shared" si="19"/>
        <v>267.91910000000001</v>
      </c>
      <c r="D73">
        <f>(1/C73)*(C73-C74)</f>
        <v>0.10873170296555942</v>
      </c>
      <c r="E73">
        <f t="shared" ref="E73:E74" si="20">H54</f>
        <v>3</v>
      </c>
      <c r="F73">
        <f>(E73*10)-10</f>
        <v>20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4</v>
      </c>
      <c r="Z73">
        <f t="shared" si="10"/>
        <v>6</v>
      </c>
      <c r="AA73">
        <f t="shared" si="10"/>
        <v>11</v>
      </c>
      <c r="AB73">
        <f t="shared" si="11"/>
        <v>4</v>
      </c>
      <c r="AC73" t="e">
        <f t="shared" si="12"/>
        <v>#N/A</v>
      </c>
      <c r="AD73">
        <f t="shared" si="13"/>
        <v>1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Sun Hat (IRE)</v>
      </c>
      <c r="C74">
        <f t="shared" si="19"/>
        <v>238.7878</v>
      </c>
      <c r="E74">
        <f t="shared" si="20"/>
        <v>4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4</v>
      </c>
      <c r="Z74">
        <f t="shared" si="10"/>
        <v>6</v>
      </c>
      <c r="AA74">
        <f t="shared" si="10"/>
        <v>11</v>
      </c>
      <c r="AB74">
        <f t="shared" si="11"/>
        <v>4</v>
      </c>
      <c r="AC74" t="e">
        <f t="shared" si="12"/>
        <v>#N/A</v>
      </c>
      <c r="AD74">
        <f t="shared" si="13"/>
        <v>1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4</v>
      </c>
      <c r="Z75">
        <f t="shared" si="10"/>
        <v>6</v>
      </c>
      <c r="AA75">
        <f t="shared" si="10"/>
        <v>11</v>
      </c>
      <c r="AB75">
        <f t="shared" si="11"/>
        <v>4</v>
      </c>
      <c r="AC75" t="e">
        <f t="shared" si="12"/>
        <v>#N/A</v>
      </c>
      <c r="AD75">
        <f t="shared" si="13"/>
        <v>1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4</v>
      </c>
      <c r="Z76">
        <f t="shared" si="10"/>
        <v>6</v>
      </c>
      <c r="AA76">
        <f t="shared" si="10"/>
        <v>11</v>
      </c>
      <c r="AB76">
        <f t="shared" si="11"/>
        <v>4</v>
      </c>
      <c r="AC76" t="e">
        <f t="shared" si="12"/>
        <v>#N/A</v>
      </c>
      <c r="AD76">
        <f t="shared" si="13"/>
        <v>1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3</v>
      </c>
      <c r="C77">
        <f>SMALL(AF2:AF50, 1)</f>
        <v>3</v>
      </c>
      <c r="D77" t="str">
        <f>IF(G77&lt;=3, "YES", "NO")</f>
        <v>YES</v>
      </c>
      <c r="E77">
        <f>IF(C77=0,SMALL(AF2:AF49,2), C77)</f>
        <v>3</v>
      </c>
      <c r="F77">
        <f>IF(E77=0, SMALL(AF2:AF49, 3), E77)</f>
        <v>3</v>
      </c>
      <c r="G77">
        <f>IF(F77=0, SMALL(AF2:AF49, 4), F77)</f>
        <v>3</v>
      </c>
      <c r="H77" t="str">
        <f>INDEX(A2:A50, MATCH(G77, AF2:AF50, 0))</f>
        <v>Kings Highway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4</v>
      </c>
      <c r="Z77">
        <f t="shared" si="10"/>
        <v>6</v>
      </c>
      <c r="AA77">
        <f t="shared" si="10"/>
        <v>11</v>
      </c>
      <c r="AB77">
        <f t="shared" si="11"/>
        <v>4</v>
      </c>
      <c r="AC77" t="e">
        <f t="shared" si="12"/>
        <v>#N/A</v>
      </c>
      <c r="AD77">
        <f t="shared" si="13"/>
        <v>1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267.91910000000001</v>
      </c>
      <c r="C78">
        <f>(B79-B78)+0.01</f>
        <v>6.6574999999999793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4</v>
      </c>
      <c r="Z78">
        <f t="shared" si="10"/>
        <v>6</v>
      </c>
      <c r="AA78">
        <f t="shared" si="10"/>
        <v>11</v>
      </c>
      <c r="AB78">
        <f t="shared" si="11"/>
        <v>4</v>
      </c>
      <c r="AC78" t="e">
        <f t="shared" si="12"/>
        <v>#N/A</v>
      </c>
      <c r="AD78">
        <f t="shared" si="13"/>
        <v>1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274.56659999999999</v>
      </c>
      <c r="C79">
        <f>C78/B79</f>
        <v>2.4247304661236944E-2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Kings Highway (IRE) is highly rated.</v>
      </c>
      <c r="H79" t="str">
        <f>INDEX(A2:A50, MATCH(B79, AE2:AE50, 0))</f>
        <v>Get Back Get Back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4</v>
      </c>
      <c r="Z79">
        <f t="shared" si="10"/>
        <v>6</v>
      </c>
      <c r="AA79">
        <f t="shared" si="10"/>
        <v>11</v>
      </c>
      <c r="AB79">
        <f t="shared" si="11"/>
        <v>4</v>
      </c>
      <c r="AC79" t="e">
        <f t="shared" si="12"/>
        <v>#N/A</v>
      </c>
      <c r="AD79">
        <f t="shared" si="13"/>
        <v>1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18.687899999999999</v>
      </c>
      <c r="C80">
        <f>(B81-B80)+0.01</f>
        <v>1.8349999999999993</v>
      </c>
      <c r="D80" t="str">
        <f>D2</f>
        <v xml:space="preserve">1m½f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4</v>
      </c>
      <c r="Z80">
        <f t="shared" si="10"/>
        <v>6</v>
      </c>
      <c r="AA80">
        <f t="shared" si="10"/>
        <v>11</v>
      </c>
      <c r="AB80">
        <f t="shared" si="11"/>
        <v>4</v>
      </c>
      <c r="AC80" t="e">
        <f t="shared" si="12"/>
        <v>#N/A</v>
      </c>
      <c r="AD80">
        <f t="shared" si="13"/>
        <v>1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20.512899999999998</v>
      </c>
      <c r="C81">
        <f>C80/B81</f>
        <v>8.9455903358374458E-2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Logans Choice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Wolverhampton</v>
      </c>
    </row>
    <row r="82" spans="1:19" hidden="1" outlineLevel="1">
      <c r="A82" t="s">
        <v>110</v>
      </c>
      <c r="B82">
        <f>INDEX(M2:M49, MATCH(H77, A2:A49, 0))</f>
        <v>85.344999999999999</v>
      </c>
      <c r="C82">
        <f>(B83-B82)+0.01</f>
        <v>8.2400000000000038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93.575000000000003</v>
      </c>
      <c r="C83">
        <f>C82/B83</f>
        <v>8.805770772107939E-2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Kings Highway (IRE)is the form horse.</v>
      </c>
      <c r="H83" t="str">
        <f>INDEX(A2:A50,MATCH(B83,INDEX(M2:M50,0)))</f>
        <v>Logans Choice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2.1189</v>
      </c>
      <c r="C84">
        <f>(B85-B84)+0.01</f>
        <v>2.9958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5.1047000000000002</v>
      </c>
      <c r="C85">
        <f>C84/B85</f>
        <v>0.58687092287499754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Irish Charm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35</v>
      </c>
      <c r="C86">
        <f>(B87-B86)+0.01</f>
        <v>25.610000000000003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60.6</v>
      </c>
      <c r="C87">
        <f>C86/B87</f>
        <v>0.42260726072607263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Get Back Get Back (IRE) is 42.26% ahead of Kings Highway (IRE). </v>
      </c>
      <c r="H87" t="str">
        <f>INDEX(A2:A50, MATCH(B87, AD2:AD50, 0))</f>
        <v>Get Back Get Back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1.3445</v>
      </c>
      <c r="C88">
        <f>B89-B88</f>
        <v>1.8508</v>
      </c>
      <c r="H88" t="str">
        <f>INDEX(X2:X50, MATCH(B88, Y2:Y50, 0))</f>
        <v>Marquand, Tom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3.1953</v>
      </c>
      <c r="C89">
        <f>C88/B89</f>
        <v>0.57922573780239728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Havlin, Robert is 57.92% ahead of Marquand, Tom. </v>
      </c>
      <c r="H89" t="str">
        <f>INDEX(X2:X50, MATCH(B89, Y2:Y50, 0))</f>
        <v>Havlin, Robert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59.754199999999997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59.754199999999997</v>
      </c>
      <c r="C91">
        <f>(C90+0.01)/(B91+0.01)</f>
        <v>3.3464850194598109E-4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Kings Highway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213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0.24879999999999999</v>
      </c>
    </row>
    <row r="96" spans="1:19" hidden="1" outlineLevel="1">
      <c r="A96" t="s">
        <v>70</v>
      </c>
      <c r="B96">
        <f>INDEX(Sheet1!H:H, MATCH($A$51, Sheet1!$A:$A,0))</f>
        <v>0.26290000000000002</v>
      </c>
      <c r="C96" t="str">
        <f>IF(AND($B$94&gt;15,B96&gt;0.25),B55)</f>
        <v>Sun Hat (IRE)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>Sun Hat (IRE)</v>
      </c>
      <c r="G96" t="str">
        <f>INDEX(F96:F101,MATCH(1,E96:E101,0))</f>
        <v>Sun Hat (IRE)</v>
      </c>
    </row>
    <row r="97" spans="1:6" hidden="1" outlineLevel="1">
      <c r="A97" t="s">
        <v>25</v>
      </c>
      <c r="B97">
        <f>INDEX(Sheet1!J:J, MATCH($A$51, Sheet1!$A:$A,0))</f>
        <v>0.18779999999999999</v>
      </c>
      <c r="C97" t="b">
        <f>IF(AND($B$94&gt;15,B97&gt;0.25),B56)</f>
        <v>0</v>
      </c>
      <c r="D97">
        <f t="shared" si="22"/>
        <v>4</v>
      </c>
      <c r="E97">
        <f t="shared" si="23"/>
        <v>3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0.17369999999999999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0.15490000000000001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0.1221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0.216</v>
      </c>
      <c r="C101" t="b">
        <f>IF(AND($B$94&gt;15,B101&gt;0.25),B60)</f>
        <v>0</v>
      </c>
      <c r="D101">
        <f t="shared" si="22"/>
        <v>5</v>
      </c>
      <c r="E101">
        <f t="shared" si="23"/>
        <v>2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C6:D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1.42578125" defaultRowHeight="15"/>
  <sheetData>
    <row r="6" spans="3:4">
      <c r="C6" t="s">
        <v>52</v>
      </c>
      <c r="D6" t="s">
        <v>53</v>
      </c>
    </row>
    <row r="7" spans="3:4">
      <c r="C7" t="s">
        <v>54</v>
      </c>
      <c r="D7" t="s">
        <v>54</v>
      </c>
    </row>
    <row r="8" spans="3:4">
      <c r="C8" t="s">
        <v>1211</v>
      </c>
      <c r="D8" t="s">
        <v>1211</v>
      </c>
    </row>
    <row r="9" spans="3:4">
      <c r="C9" t="s">
        <v>32</v>
      </c>
      <c r="D9" t="s">
        <v>32</v>
      </c>
    </row>
    <row r="10" spans="3:4">
      <c r="C10" t="s">
        <v>1212</v>
      </c>
      <c r="D10" t="s">
        <v>1212</v>
      </c>
    </row>
    <row r="11" spans="3:4">
      <c r="C11" t="s">
        <v>1213</v>
      </c>
      <c r="D11" t="s">
        <v>1213</v>
      </c>
    </row>
    <row r="12" spans="3:4">
      <c r="C12" t="s">
        <v>1214</v>
      </c>
      <c r="D12" t="s">
        <v>1214</v>
      </c>
    </row>
    <row r="13" spans="3:4">
      <c r="C13" t="s">
        <v>66</v>
      </c>
      <c r="D13" t="s">
        <v>66</v>
      </c>
    </row>
    <row r="14" spans="3:4">
      <c r="D14" t="s">
        <v>1215</v>
      </c>
    </row>
    <row r="15" spans="3:4">
      <c r="D15" t="s">
        <v>1216</v>
      </c>
    </row>
    <row r="16" spans="3:4">
      <c r="D16" t="s">
        <v>1217</v>
      </c>
    </row>
    <row r="17" spans="4:4">
      <c r="D17" t="s">
        <v>1218</v>
      </c>
    </row>
    <row r="18" spans="4:4">
      <c r="D18" t="s">
        <v>1219</v>
      </c>
    </row>
    <row r="19" spans="4:4">
      <c r="D19" t="s">
        <v>1220</v>
      </c>
    </row>
    <row r="20" spans="4:4">
      <c r="D20" t="s">
        <v>1221</v>
      </c>
    </row>
    <row r="21" spans="4:4">
      <c r="D21" t="s">
        <v>1222</v>
      </c>
    </row>
    <row r="22" spans="4:4">
      <c r="D22" t="s">
        <v>1223</v>
      </c>
    </row>
    <row r="23" spans="4:4">
      <c r="D23" t="s">
        <v>1224</v>
      </c>
    </row>
    <row r="24" spans="4:4">
      <c r="D24" t="s">
        <v>1225</v>
      </c>
    </row>
    <row r="25" spans="4:4">
      <c r="D25" t="s">
        <v>1226</v>
      </c>
    </row>
    <row r="26" spans="4:4">
      <c r="D26" t="s">
        <v>1227</v>
      </c>
    </row>
    <row r="27" spans="4:4">
      <c r="D27" t="s">
        <v>1228</v>
      </c>
    </row>
    <row r="28" spans="4:4">
      <c r="D28" t="s">
        <v>1229</v>
      </c>
    </row>
    <row r="29" spans="4:4">
      <c r="D29" t="s">
        <v>1230</v>
      </c>
    </row>
    <row r="30" spans="4:4">
      <c r="D30" t="s">
        <v>1231</v>
      </c>
    </row>
    <row r="31" spans="4:4">
      <c r="D31" t="s">
        <v>1232</v>
      </c>
    </row>
    <row r="32" spans="4:4">
      <c r="D32" t="s">
        <v>1233</v>
      </c>
    </row>
    <row r="33" spans="4:4">
      <c r="D33" t="s">
        <v>1234</v>
      </c>
    </row>
    <row r="34" spans="4:4">
      <c r="D34" t="s">
        <v>1235</v>
      </c>
    </row>
    <row r="35" spans="4:4">
      <c r="D35" t="s">
        <v>1236</v>
      </c>
    </row>
    <row r="36" spans="4:4">
      <c r="D36" t="s">
        <v>1237</v>
      </c>
    </row>
    <row r="37" spans="4:4">
      <c r="D37" t="s">
        <v>1238</v>
      </c>
    </row>
    <row r="38" spans="4:4">
      <c r="D38" t="s">
        <v>1239</v>
      </c>
    </row>
    <row r="39" spans="4:4">
      <c r="D39" t="s">
        <v>1240</v>
      </c>
    </row>
    <row r="40" spans="4:4">
      <c r="D40" t="s">
        <v>1241</v>
      </c>
    </row>
    <row r="41" spans="4:4">
      <c r="D41" t="s">
        <v>1242</v>
      </c>
    </row>
    <row r="42" spans="4:4">
      <c r="D42" t="s">
        <v>1243</v>
      </c>
    </row>
    <row r="43" spans="4:4">
      <c r="D43" t="s">
        <v>1244</v>
      </c>
    </row>
    <row r="44" spans="4:4">
      <c r="D44" t="s">
        <v>1245</v>
      </c>
    </row>
    <row r="45" spans="4:4">
      <c r="D45" t="s">
        <v>1246</v>
      </c>
    </row>
    <row r="46" spans="4:4">
      <c r="D46" t="s">
        <v>1247</v>
      </c>
    </row>
    <row r="47" spans="4:4">
      <c r="D47" t="s">
        <v>1248</v>
      </c>
    </row>
    <row r="48" spans="4:4">
      <c r="D48" t="s">
        <v>1248</v>
      </c>
    </row>
    <row r="49" spans="4:4">
      <c r="D49" t="s">
        <v>1248</v>
      </c>
    </row>
    <row r="50" spans="4:4">
      <c r="D50" t="s">
        <v>1248</v>
      </c>
    </row>
    <row r="51" spans="4:4">
      <c r="D51" t="s">
        <v>1248</v>
      </c>
    </row>
    <row r="52" spans="4:4">
      <c r="D52" t="s">
        <v>1248</v>
      </c>
    </row>
    <row r="53" spans="4:4">
      <c r="D53" t="s">
        <v>1248</v>
      </c>
    </row>
    <row r="54" spans="4:4">
      <c r="D54" t="s">
        <v>1248</v>
      </c>
    </row>
    <row r="55" spans="4:4">
      <c r="D55" t="s">
        <v>1248</v>
      </c>
    </row>
    <row r="56" spans="4:4">
      <c r="D56" t="s">
        <v>1248</v>
      </c>
    </row>
    <row r="57" spans="4:4">
      <c r="D57" t="s">
        <v>1248</v>
      </c>
    </row>
    <row r="58" spans="4:4">
      <c r="D58" t="s">
        <v>1248</v>
      </c>
    </row>
    <row r="59" spans="4:4">
      <c r="D59" t="s">
        <v>1248</v>
      </c>
    </row>
    <row r="60" spans="4:4">
      <c r="D60" t="s">
        <v>1248</v>
      </c>
    </row>
    <row r="61" spans="4:4">
      <c r="D61" t="s">
        <v>1248</v>
      </c>
    </row>
    <row r="62" spans="4:4">
      <c r="D62" t="s">
        <v>1248</v>
      </c>
    </row>
    <row r="63" spans="4:4">
      <c r="D63" t="s">
        <v>1248</v>
      </c>
    </row>
    <row r="64" spans="4:4">
      <c r="D64" t="s">
        <v>1248</v>
      </c>
    </row>
    <row r="65" spans="4:4">
      <c r="D65" t="s">
        <v>1248</v>
      </c>
    </row>
    <row r="66" spans="4:4">
      <c r="D66" t="s">
        <v>1248</v>
      </c>
    </row>
    <row r="67" spans="4:4">
      <c r="D67" t="s">
        <v>1248</v>
      </c>
    </row>
    <row r="68" spans="4:4">
      <c r="D68" t="s">
        <v>1248</v>
      </c>
    </row>
    <row r="69" spans="4:4">
      <c r="D69" t="s">
        <v>1248</v>
      </c>
    </row>
    <row r="70" spans="4:4">
      <c r="D70" t="s">
        <v>1248</v>
      </c>
    </row>
    <row r="71" spans="4:4">
      <c r="D71" t="s">
        <v>1248</v>
      </c>
    </row>
    <row r="72" spans="4:4">
      <c r="D72" t="s">
        <v>1248</v>
      </c>
    </row>
    <row r="73" spans="4:4">
      <c r="D73" t="s">
        <v>1248</v>
      </c>
    </row>
    <row r="74" spans="4:4">
      <c r="D74" t="s">
        <v>1248</v>
      </c>
    </row>
    <row r="75" spans="4:4">
      <c r="D75" t="s">
        <v>1248</v>
      </c>
    </row>
    <row r="76" spans="4:4">
      <c r="D76" t="s">
        <v>1248</v>
      </c>
    </row>
    <row r="77" spans="4:4">
      <c r="D77" t="s">
        <v>1248</v>
      </c>
    </row>
    <row r="78" spans="4:4">
      <c r="D78" t="s">
        <v>1248</v>
      </c>
    </row>
    <row r="79" spans="4:4">
      <c r="D79" t="s">
        <v>1248</v>
      </c>
    </row>
    <row r="80" spans="4:4">
      <c r="D80" t="s">
        <v>1248</v>
      </c>
    </row>
    <row r="81" spans="4:4">
      <c r="D81" t="s">
        <v>1248</v>
      </c>
    </row>
    <row r="82" spans="4:4">
      <c r="D82" t="s">
        <v>1248</v>
      </c>
    </row>
    <row r="83" spans="4:4">
      <c r="D83" t="s">
        <v>1248</v>
      </c>
    </row>
    <row r="84" spans="4:4">
      <c r="D84" t="s">
        <v>1248</v>
      </c>
    </row>
    <row r="85" spans="4:4">
      <c r="D85" t="s">
        <v>1248</v>
      </c>
    </row>
    <row r="86" spans="4:4">
      <c r="D86" t="s">
        <v>1248</v>
      </c>
    </row>
    <row r="87" spans="4:4">
      <c r="D87" t="s">
        <v>1248</v>
      </c>
    </row>
    <row r="88" spans="4:4">
      <c r="D88" t="s">
        <v>1248</v>
      </c>
    </row>
    <row r="89" spans="4:4">
      <c r="D89" t="s">
        <v>1248</v>
      </c>
    </row>
    <row r="90" spans="4:4">
      <c r="D90" t="s">
        <v>1248</v>
      </c>
    </row>
    <row r="91" spans="4:4">
      <c r="D91" t="s">
        <v>1248</v>
      </c>
    </row>
    <row r="92" spans="4:4">
      <c r="D92" t="s">
        <v>1248</v>
      </c>
    </row>
    <row r="93" spans="4:4">
      <c r="D93" t="s">
        <v>1248</v>
      </c>
    </row>
    <row r="94" spans="4:4">
      <c r="D94" t="s">
        <v>1248</v>
      </c>
    </row>
    <row r="95" spans="4:4">
      <c r="D95" t="s">
        <v>1248</v>
      </c>
    </row>
    <row r="96" spans="4:4">
      <c r="D96" t="s">
        <v>1248</v>
      </c>
    </row>
    <row r="97" spans="4:4">
      <c r="D97" t="s">
        <v>1248</v>
      </c>
    </row>
    <row r="98" spans="4:4">
      <c r="D98" t="s">
        <v>1248</v>
      </c>
    </row>
    <row r="99" spans="4:4">
      <c r="D99" t="s">
        <v>1248</v>
      </c>
    </row>
    <row r="100" spans="4:4">
      <c r="D100" t="s">
        <v>1248</v>
      </c>
    </row>
    <row r="101" spans="4:4">
      <c r="D101" t="s">
        <v>1248</v>
      </c>
    </row>
    <row r="102" spans="4:4">
      <c r="D102" t="s">
        <v>1248</v>
      </c>
    </row>
    <row r="103" spans="4:4">
      <c r="D103" t="s">
        <v>1248</v>
      </c>
    </row>
  </sheetData>
  <autoFilter ref="C6:D103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26.28515625" bestFit="1" customWidth="1"/>
    <col min="2" max="2" width="8.140625" bestFit="1" customWidth="1"/>
    <col min="3" max="3" width="15.5703125" bestFit="1" customWidth="1"/>
    <col min="4" max="4" width="9.28515625" bestFit="1" customWidth="1"/>
    <col min="5" max="5" width="6.85546875" bestFit="1" customWidth="1"/>
    <col min="6" max="6" width="6.42578125" bestFit="1" customWidth="1"/>
    <col min="7" max="7" width="12.28515625" bestFit="1" customWidth="1"/>
    <col min="8" max="8" width="11.5703125" bestFit="1" customWidth="1"/>
    <col min="9" max="9" width="13.42578125" bestFit="1" customWidth="1"/>
    <col min="10" max="10" width="16.28515625" bestFit="1" customWidth="1"/>
    <col min="11" max="11" width="48.5703125" bestFit="1" customWidth="1"/>
    <col min="12" max="12" width="4.7109375" bestFit="1" customWidth="1"/>
    <col min="13" max="13" width="9.5703125" bestFit="1" customWidth="1"/>
    <col min="14" max="14" width="8.7109375" bestFit="1" customWidth="1"/>
    <col min="15" max="21" width="8.28515625" bestFit="1" customWidth="1"/>
    <col min="22" max="22" width="9.42578125" bestFit="1" customWidth="1"/>
    <col min="23" max="23" width="8" bestFit="1" customWidth="1"/>
    <col min="24" max="24" width="18.42578125" bestFit="1" customWidth="1"/>
    <col min="25" max="25" width="14.42578125" bestFit="1" customWidth="1"/>
    <col min="26" max="26" width="20.140625" bestFit="1" customWidth="1"/>
    <col min="27" max="27" width="15" bestFit="1" customWidth="1"/>
    <col min="28" max="28" width="24.5703125" bestFit="1" customWidth="1"/>
    <col min="29" max="29" width="15.42578125" bestFit="1" customWidth="1"/>
    <col min="30" max="30" width="8" bestFit="1" customWidth="1"/>
    <col min="31" max="31" width="9" bestFit="1" customWidth="1"/>
    <col min="32" max="32" width="6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549</v>
      </c>
      <c r="B2" s="1">
        <v>0.58333333333333337</v>
      </c>
      <c r="C2" t="s">
        <v>156</v>
      </c>
      <c r="D2" t="s">
        <v>533</v>
      </c>
      <c r="E2" t="s">
        <v>335</v>
      </c>
      <c r="F2">
        <v>6728</v>
      </c>
      <c r="G2" t="s">
        <v>231</v>
      </c>
      <c r="H2" t="s">
        <v>232</v>
      </c>
      <c r="I2" t="s">
        <v>5</v>
      </c>
      <c r="J2" t="s">
        <v>278</v>
      </c>
      <c r="K2" t="s">
        <v>534</v>
      </c>
      <c r="L2">
        <v>7</v>
      </c>
      <c r="M2">
        <v>63.505000000000003</v>
      </c>
      <c r="N2">
        <v>44.957299999999996</v>
      </c>
      <c r="O2">
        <v>31.708600000000001</v>
      </c>
      <c r="P2">
        <v>15.745900000000001</v>
      </c>
      <c r="Q2">
        <v>6.1117999999999997</v>
      </c>
      <c r="R2">
        <v>4.5307000000000004</v>
      </c>
      <c r="S2">
        <v>4.7267999999999999</v>
      </c>
      <c r="T2">
        <v>2.0916000000000001</v>
      </c>
      <c r="U2">
        <v>1.9531000000000001</v>
      </c>
      <c r="V2">
        <v>2.1728999999999998</v>
      </c>
      <c r="W2">
        <v>23.064299999999999</v>
      </c>
      <c r="X2" t="s">
        <v>550</v>
      </c>
      <c r="Y2">
        <v>1.631</v>
      </c>
      <c r="Z2" t="s">
        <v>243</v>
      </c>
      <c r="AA2">
        <v>1.5676000000000001</v>
      </c>
      <c r="AB2" t="s">
        <v>551</v>
      </c>
      <c r="AC2">
        <v>2.1291000000000002</v>
      </c>
      <c r="AD2">
        <v>15.5573</v>
      </c>
      <c r="AE2">
        <v>221.4529</v>
      </c>
      <c r="AF2">
        <v>12</v>
      </c>
      <c r="AG2">
        <v>87</v>
      </c>
    </row>
    <row r="3" spans="1:33">
      <c r="A3" t="s">
        <v>545</v>
      </c>
      <c r="B3" s="1">
        <v>0.58333333333333337</v>
      </c>
      <c r="C3" t="s">
        <v>156</v>
      </c>
      <c r="D3" t="s">
        <v>533</v>
      </c>
      <c r="E3" t="s">
        <v>335</v>
      </c>
      <c r="F3">
        <v>6728</v>
      </c>
      <c r="G3" t="s">
        <v>231</v>
      </c>
      <c r="H3" t="s">
        <v>232</v>
      </c>
      <c r="I3" t="s">
        <v>5</v>
      </c>
      <c r="J3" t="s">
        <v>278</v>
      </c>
      <c r="K3" t="s">
        <v>534</v>
      </c>
      <c r="L3">
        <v>3</v>
      </c>
      <c r="M3">
        <v>59.795999999999999</v>
      </c>
      <c r="N3">
        <v>48.261099999999999</v>
      </c>
      <c r="O3">
        <v>35.196599999999997</v>
      </c>
      <c r="P3">
        <v>17.719200000000001</v>
      </c>
      <c r="Q3">
        <v>6.5968</v>
      </c>
      <c r="R3">
        <v>4.7393000000000001</v>
      </c>
      <c r="S3">
        <v>5.6887999999999996</v>
      </c>
      <c r="T3">
        <v>2.5371000000000001</v>
      </c>
      <c r="U3">
        <v>2.4695999999999998</v>
      </c>
      <c r="V3">
        <v>1.5714999999999999</v>
      </c>
      <c r="W3">
        <v>21.756399999999999</v>
      </c>
      <c r="X3" t="s">
        <v>451</v>
      </c>
      <c r="Y3">
        <v>2.3180000000000001</v>
      </c>
      <c r="Z3" t="s">
        <v>546</v>
      </c>
      <c r="AA3">
        <v>2.2029000000000001</v>
      </c>
      <c r="AB3" t="s">
        <v>547</v>
      </c>
      <c r="AC3">
        <v>2.0916000000000001</v>
      </c>
      <c r="AD3">
        <v>17.546399999999998</v>
      </c>
      <c r="AE3">
        <v>230.4915</v>
      </c>
      <c r="AF3">
        <v>8</v>
      </c>
      <c r="AG3">
        <v>87</v>
      </c>
    </row>
    <row r="4" spans="1:33">
      <c r="A4" t="s">
        <v>236</v>
      </c>
      <c r="B4" s="1">
        <v>0.51736111111111105</v>
      </c>
      <c r="C4" t="s">
        <v>156</v>
      </c>
      <c r="D4" t="s">
        <v>229</v>
      </c>
      <c r="E4" t="s">
        <v>230</v>
      </c>
      <c r="F4">
        <v>4787</v>
      </c>
      <c r="G4" t="s">
        <v>231</v>
      </c>
      <c r="H4" t="s">
        <v>232</v>
      </c>
      <c r="I4" t="s">
        <v>233</v>
      </c>
      <c r="J4" t="s">
        <v>234</v>
      </c>
      <c r="K4" t="s">
        <v>235</v>
      </c>
      <c r="L4">
        <v>2</v>
      </c>
      <c r="M4">
        <v>91.507499999999993</v>
      </c>
      <c r="N4">
        <v>71.628500000000003</v>
      </c>
      <c r="O4">
        <v>45.497399999999999</v>
      </c>
      <c r="P4">
        <v>8.7867999999999995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21.1736</v>
      </c>
      <c r="X4" t="s">
        <v>237</v>
      </c>
      <c r="Y4">
        <v>1.4085000000000001</v>
      </c>
      <c r="Z4" t="s">
        <v>238</v>
      </c>
      <c r="AA4">
        <v>0.4254</v>
      </c>
      <c r="AB4" t="s">
        <v>239</v>
      </c>
      <c r="AC4">
        <v>1.3613</v>
      </c>
      <c r="AD4">
        <v>1.5</v>
      </c>
      <c r="AE4" s="23">
        <v>270.32130000000001</v>
      </c>
      <c r="AF4">
        <v>3.5</v>
      </c>
      <c r="AG4">
        <v>87</v>
      </c>
    </row>
    <row r="5" spans="1:33">
      <c r="A5" t="s">
        <v>542</v>
      </c>
      <c r="B5" s="1">
        <v>0.58333333333333337</v>
      </c>
      <c r="C5" t="s">
        <v>156</v>
      </c>
      <c r="D5" t="s">
        <v>533</v>
      </c>
      <c r="E5" t="s">
        <v>335</v>
      </c>
      <c r="F5">
        <v>6728</v>
      </c>
      <c r="G5" t="s">
        <v>231</v>
      </c>
      <c r="H5" t="s">
        <v>232</v>
      </c>
      <c r="I5" t="s">
        <v>5</v>
      </c>
      <c r="J5" t="s">
        <v>278</v>
      </c>
      <c r="K5" t="s">
        <v>534</v>
      </c>
      <c r="L5">
        <v>4</v>
      </c>
      <c r="M5">
        <v>90.855000000000004</v>
      </c>
      <c r="N5">
        <v>46.2012</v>
      </c>
      <c r="O5">
        <v>22.6099</v>
      </c>
      <c r="P5">
        <v>12.7873</v>
      </c>
      <c r="Q5">
        <v>9.1464999999999996</v>
      </c>
      <c r="R5">
        <v>5.069</v>
      </c>
      <c r="S5">
        <v>3.0571999999999999</v>
      </c>
      <c r="T5">
        <v>3.2290999999999999</v>
      </c>
      <c r="U5">
        <v>3.3109000000000002</v>
      </c>
      <c r="V5">
        <v>1.7250000000000001</v>
      </c>
      <c r="W5">
        <v>21.016400000000001</v>
      </c>
      <c r="X5" t="s">
        <v>257</v>
      </c>
      <c r="Y5">
        <v>1.3871</v>
      </c>
      <c r="Z5" t="s">
        <v>296</v>
      </c>
      <c r="AA5">
        <v>1.4458</v>
      </c>
      <c r="AB5" t="s">
        <v>403</v>
      </c>
      <c r="AC5">
        <v>1.7652000000000001</v>
      </c>
      <c r="AD5">
        <v>12.946099999999999</v>
      </c>
      <c r="AE5">
        <v>236.55160000000001</v>
      </c>
      <c r="AF5">
        <v>4</v>
      </c>
      <c r="AG5">
        <v>76</v>
      </c>
    </row>
    <row r="6" spans="1:33">
      <c r="A6" t="s">
        <v>537</v>
      </c>
      <c r="B6" s="1">
        <v>0.58333333333333337</v>
      </c>
      <c r="C6" t="s">
        <v>156</v>
      </c>
      <c r="D6" t="s">
        <v>533</v>
      </c>
      <c r="E6" t="s">
        <v>335</v>
      </c>
      <c r="F6">
        <v>6728</v>
      </c>
      <c r="G6" t="s">
        <v>231</v>
      </c>
      <c r="H6" t="s">
        <v>232</v>
      </c>
      <c r="I6" t="s">
        <v>5</v>
      </c>
      <c r="J6" t="s">
        <v>278</v>
      </c>
      <c r="K6" t="s">
        <v>534</v>
      </c>
      <c r="L6">
        <v>10</v>
      </c>
      <c r="M6">
        <v>75.739999999999995</v>
      </c>
      <c r="N6">
        <v>70.803899999999999</v>
      </c>
      <c r="O6">
        <v>32.6937</v>
      </c>
      <c r="P6">
        <v>12.9863</v>
      </c>
      <c r="Q6">
        <v>6.0918000000000001</v>
      </c>
      <c r="R6">
        <v>5.6275000000000004</v>
      </c>
      <c r="S6">
        <v>2.6648000000000001</v>
      </c>
      <c r="T6">
        <v>2.6240000000000001</v>
      </c>
      <c r="U6">
        <v>1.8593999999999999</v>
      </c>
      <c r="V6">
        <v>1.5244</v>
      </c>
      <c r="W6">
        <v>20.9329</v>
      </c>
      <c r="X6" t="s">
        <v>538</v>
      </c>
      <c r="Y6">
        <v>1.1463000000000001</v>
      </c>
      <c r="Z6" t="s">
        <v>539</v>
      </c>
      <c r="AA6">
        <v>0.92930000000000001</v>
      </c>
      <c r="AB6" t="s">
        <v>540</v>
      </c>
      <c r="AC6">
        <v>1.5463</v>
      </c>
      <c r="AD6">
        <v>20.7256</v>
      </c>
      <c r="AE6">
        <v>257.89620000000002</v>
      </c>
      <c r="AF6">
        <v>16</v>
      </c>
      <c r="AG6">
        <v>71</v>
      </c>
    </row>
    <row r="7" spans="1:33">
      <c r="A7" t="s">
        <v>732</v>
      </c>
      <c r="B7" s="1">
        <v>0.62847222222222221</v>
      </c>
      <c r="C7" t="s">
        <v>156</v>
      </c>
      <c r="D7" t="s">
        <v>719</v>
      </c>
      <c r="E7" t="s">
        <v>335</v>
      </c>
      <c r="F7">
        <v>6728</v>
      </c>
      <c r="G7" t="s">
        <v>231</v>
      </c>
      <c r="H7" t="s">
        <v>232</v>
      </c>
      <c r="I7" t="s">
        <v>5</v>
      </c>
      <c r="J7" t="s">
        <v>278</v>
      </c>
      <c r="K7" t="s">
        <v>720</v>
      </c>
      <c r="L7">
        <v>5</v>
      </c>
      <c r="M7">
        <v>58.365499999999997</v>
      </c>
      <c r="N7">
        <v>79.287999999999997</v>
      </c>
      <c r="O7">
        <v>26.655999999999999</v>
      </c>
      <c r="P7">
        <v>9.0731999999999999</v>
      </c>
      <c r="Q7">
        <v>4.9661999999999997</v>
      </c>
      <c r="R7">
        <v>9.9452999999999996</v>
      </c>
      <c r="S7">
        <v>3.8334999999999999</v>
      </c>
      <c r="T7">
        <v>3.1385999999999998</v>
      </c>
      <c r="U7">
        <v>2.1960000000000002</v>
      </c>
      <c r="V7">
        <v>1.9350000000000001</v>
      </c>
      <c r="W7">
        <v>20.675000000000001</v>
      </c>
      <c r="X7" t="s">
        <v>298</v>
      </c>
      <c r="Y7">
        <v>1.8779999999999999</v>
      </c>
      <c r="Z7" t="s">
        <v>296</v>
      </c>
      <c r="AA7">
        <v>1.5189999999999999</v>
      </c>
      <c r="AB7" t="s">
        <v>733</v>
      </c>
      <c r="AC7">
        <v>1.1482000000000001</v>
      </c>
      <c r="AD7">
        <v>15.9777</v>
      </c>
      <c r="AE7">
        <v>240.59520000000001</v>
      </c>
      <c r="AF7">
        <v>14</v>
      </c>
      <c r="AG7">
        <v>80</v>
      </c>
    </row>
    <row r="8" spans="1:33">
      <c r="A8" t="s">
        <v>1103</v>
      </c>
      <c r="B8" s="1">
        <v>0.76041666666666663</v>
      </c>
      <c r="C8" t="s">
        <v>214</v>
      </c>
      <c r="D8" t="s">
        <v>229</v>
      </c>
      <c r="E8" t="s">
        <v>277</v>
      </c>
      <c r="F8">
        <v>3105</v>
      </c>
      <c r="G8" t="s">
        <v>979</v>
      </c>
      <c r="H8" t="s">
        <v>980</v>
      </c>
      <c r="I8" t="s">
        <v>5</v>
      </c>
      <c r="J8" t="s">
        <v>278</v>
      </c>
      <c r="K8" t="s">
        <v>1087</v>
      </c>
      <c r="L8">
        <v>5</v>
      </c>
      <c r="M8">
        <v>57.576799999999999</v>
      </c>
      <c r="N8">
        <v>24.5367</v>
      </c>
      <c r="O8">
        <v>17.435099999999998</v>
      </c>
      <c r="P8">
        <v>5.9621000000000004</v>
      </c>
      <c r="Q8">
        <v>3.9007000000000001</v>
      </c>
      <c r="R8">
        <v>3.9704000000000002</v>
      </c>
      <c r="S8">
        <v>1.7014</v>
      </c>
      <c r="T8">
        <v>0.9859</v>
      </c>
      <c r="U8">
        <v>0.98809999999999998</v>
      </c>
      <c r="V8">
        <v>0.86560000000000004</v>
      </c>
      <c r="W8">
        <v>20.613600000000002</v>
      </c>
      <c r="X8" t="s">
        <v>1104</v>
      </c>
      <c r="Y8">
        <v>0.15740000000000001</v>
      </c>
      <c r="Z8" t="s">
        <v>1105</v>
      </c>
      <c r="AA8">
        <v>0</v>
      </c>
      <c r="AB8" t="s">
        <v>644</v>
      </c>
      <c r="AC8">
        <v>1.4162999999999999</v>
      </c>
      <c r="AD8">
        <v>13.7621</v>
      </c>
      <c r="AE8">
        <v>153.87209999999999</v>
      </c>
      <c r="AF8">
        <v>16</v>
      </c>
      <c r="AG8">
        <v>45</v>
      </c>
    </row>
    <row r="9" spans="1:33">
      <c r="A9" t="s">
        <v>245</v>
      </c>
      <c r="B9" s="1">
        <v>0.51736111111111105</v>
      </c>
      <c r="C9" t="s">
        <v>156</v>
      </c>
      <c r="D9" t="s">
        <v>229</v>
      </c>
      <c r="E9" t="s">
        <v>230</v>
      </c>
      <c r="F9">
        <v>4787</v>
      </c>
      <c r="G9" t="s">
        <v>231</v>
      </c>
      <c r="H9" t="s">
        <v>232</v>
      </c>
      <c r="I9" t="s">
        <v>233</v>
      </c>
      <c r="J9" t="s">
        <v>234</v>
      </c>
      <c r="K9" t="s">
        <v>235</v>
      </c>
      <c r="L9">
        <v>2</v>
      </c>
      <c r="M9">
        <v>83.7</v>
      </c>
      <c r="N9">
        <v>52.009500000000003</v>
      </c>
      <c r="O9">
        <v>25.322299999999998</v>
      </c>
      <c r="P9">
        <v>10.911</v>
      </c>
      <c r="Q9">
        <v>9.6853999999999996</v>
      </c>
      <c r="R9">
        <v>4.2103000000000002</v>
      </c>
      <c r="S9">
        <v>0</v>
      </c>
      <c r="T9">
        <v>0</v>
      </c>
      <c r="U9">
        <v>0</v>
      </c>
      <c r="V9">
        <v>0</v>
      </c>
      <c r="W9">
        <v>20.5807</v>
      </c>
      <c r="X9" t="s">
        <v>246</v>
      </c>
      <c r="Y9">
        <v>2.3248000000000002</v>
      </c>
      <c r="Z9" t="s">
        <v>247</v>
      </c>
      <c r="AA9">
        <v>1.7701</v>
      </c>
      <c r="AB9" t="s">
        <v>244</v>
      </c>
      <c r="AC9">
        <v>1.4400999999999999</v>
      </c>
      <c r="AD9">
        <v>25.466799999999999</v>
      </c>
      <c r="AE9">
        <v>247.84280000000001</v>
      </c>
      <c r="AF9">
        <v>6</v>
      </c>
      <c r="AG9">
        <v>84</v>
      </c>
    </row>
    <row r="10" spans="1:33">
      <c r="A10" t="s">
        <v>241</v>
      </c>
      <c r="B10" s="1">
        <v>0.51736111111111105</v>
      </c>
      <c r="C10" t="s">
        <v>156</v>
      </c>
      <c r="D10" t="s">
        <v>229</v>
      </c>
      <c r="E10" t="s">
        <v>230</v>
      </c>
      <c r="F10">
        <v>4787</v>
      </c>
      <c r="G10" t="s">
        <v>231</v>
      </c>
      <c r="H10" t="s">
        <v>232</v>
      </c>
      <c r="I10" t="s">
        <v>233</v>
      </c>
      <c r="J10" t="s">
        <v>234</v>
      </c>
      <c r="K10" t="s">
        <v>235</v>
      </c>
      <c r="L10">
        <v>2</v>
      </c>
      <c r="M10">
        <v>84.814499999999995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20.5029</v>
      </c>
      <c r="X10" t="s">
        <v>242</v>
      </c>
      <c r="Y10">
        <v>1.2776000000000001</v>
      </c>
      <c r="Z10" t="s">
        <v>243</v>
      </c>
      <c r="AA10">
        <v>1.1572</v>
      </c>
      <c r="AB10" t="s">
        <v>244</v>
      </c>
      <c r="AC10">
        <v>1.4400999999999999</v>
      </c>
      <c r="AD10">
        <v>25</v>
      </c>
      <c r="AE10">
        <v>263.19510000000002</v>
      </c>
      <c r="AF10">
        <v>2.5</v>
      </c>
      <c r="AG10">
        <v>0</v>
      </c>
    </row>
    <row r="11" spans="1:33">
      <c r="A11" t="s">
        <v>789</v>
      </c>
      <c r="B11" s="1">
        <v>0.64930555555555558</v>
      </c>
      <c r="C11" t="s">
        <v>156</v>
      </c>
      <c r="D11" t="s">
        <v>719</v>
      </c>
      <c r="E11" t="s">
        <v>277</v>
      </c>
      <c r="F11">
        <v>3493</v>
      </c>
      <c r="G11" t="s">
        <v>231</v>
      </c>
      <c r="H11" t="s">
        <v>232</v>
      </c>
      <c r="I11" t="s">
        <v>5</v>
      </c>
      <c r="J11" t="s">
        <v>278</v>
      </c>
      <c r="K11" t="s">
        <v>788</v>
      </c>
      <c r="L11">
        <v>10</v>
      </c>
      <c r="M11">
        <v>53.835000000000001</v>
      </c>
      <c r="N11">
        <v>45.834499999999998</v>
      </c>
      <c r="O11">
        <v>28.386399999999998</v>
      </c>
      <c r="P11">
        <v>4.1341000000000001</v>
      </c>
      <c r="Q11">
        <v>2.9874999999999998</v>
      </c>
      <c r="R11">
        <v>4.2891000000000004</v>
      </c>
      <c r="S11">
        <v>2.9577</v>
      </c>
      <c r="T11">
        <v>2.4418000000000002</v>
      </c>
      <c r="U11">
        <v>1.5005999999999999</v>
      </c>
      <c r="V11">
        <v>1.5807</v>
      </c>
      <c r="W11">
        <v>20.47</v>
      </c>
      <c r="X11" t="s">
        <v>269</v>
      </c>
      <c r="Y11">
        <v>2.0154000000000001</v>
      </c>
      <c r="Z11" t="s">
        <v>332</v>
      </c>
      <c r="AA11">
        <v>1.5170999999999999</v>
      </c>
      <c r="AB11" t="s">
        <v>790</v>
      </c>
      <c r="AC11">
        <v>1.1049</v>
      </c>
      <c r="AD11">
        <v>10.437099999999999</v>
      </c>
      <c r="AE11" s="23">
        <v>183.49189999999999</v>
      </c>
      <c r="AF11">
        <v>4</v>
      </c>
      <c r="AG11">
        <v>55</v>
      </c>
    </row>
    <row r="12" spans="1:33">
      <c r="A12" t="s">
        <v>535</v>
      </c>
      <c r="B12" s="1">
        <v>0.58333333333333337</v>
      </c>
      <c r="C12" t="s">
        <v>156</v>
      </c>
      <c r="D12" t="s">
        <v>533</v>
      </c>
      <c r="E12" t="s">
        <v>335</v>
      </c>
      <c r="F12">
        <v>6728</v>
      </c>
      <c r="G12" t="s">
        <v>231</v>
      </c>
      <c r="H12" t="s">
        <v>232</v>
      </c>
      <c r="I12" t="s">
        <v>5</v>
      </c>
      <c r="J12" t="s">
        <v>278</v>
      </c>
      <c r="K12" t="s">
        <v>534</v>
      </c>
      <c r="L12">
        <v>4</v>
      </c>
      <c r="M12">
        <v>83.78</v>
      </c>
      <c r="N12">
        <v>66.929100000000005</v>
      </c>
      <c r="O12">
        <v>44.284799999999997</v>
      </c>
      <c r="P12">
        <v>12.2484</v>
      </c>
      <c r="Q12">
        <v>9.9603999999999999</v>
      </c>
      <c r="R12">
        <v>4.3226000000000004</v>
      </c>
      <c r="S12">
        <v>4.0575999999999999</v>
      </c>
      <c r="T12">
        <v>2.7877000000000001</v>
      </c>
      <c r="U12">
        <v>1.9051</v>
      </c>
      <c r="V12">
        <v>1.4241999999999999</v>
      </c>
      <c r="W12">
        <v>20.375699999999998</v>
      </c>
      <c r="X12" t="s">
        <v>272</v>
      </c>
      <c r="Y12">
        <v>2.3792</v>
      </c>
      <c r="Z12" t="s">
        <v>254</v>
      </c>
      <c r="AA12">
        <v>1.6895</v>
      </c>
      <c r="AB12" t="s">
        <v>536</v>
      </c>
      <c r="AC12">
        <v>1.9025000000000001</v>
      </c>
      <c r="AD12">
        <v>17.190300000000001</v>
      </c>
      <c r="AE12" s="23">
        <v>275.23700000000002</v>
      </c>
      <c r="AF12">
        <v>5.5</v>
      </c>
      <c r="AG12">
        <v>84</v>
      </c>
    </row>
    <row r="13" spans="1:33">
      <c r="A13" t="s">
        <v>541</v>
      </c>
      <c r="B13" s="1">
        <v>0.58333333333333337</v>
      </c>
      <c r="C13" t="s">
        <v>156</v>
      </c>
      <c r="D13" t="s">
        <v>533</v>
      </c>
      <c r="E13" t="s">
        <v>335</v>
      </c>
      <c r="F13">
        <v>6728</v>
      </c>
      <c r="G13" t="s">
        <v>231</v>
      </c>
      <c r="H13" t="s">
        <v>232</v>
      </c>
      <c r="I13" t="s">
        <v>5</v>
      </c>
      <c r="J13" t="s">
        <v>278</v>
      </c>
      <c r="K13" t="s">
        <v>534</v>
      </c>
      <c r="L13">
        <v>6</v>
      </c>
      <c r="M13">
        <v>80.685000000000002</v>
      </c>
      <c r="N13">
        <v>55.78</v>
      </c>
      <c r="O13">
        <v>29.359400000000001</v>
      </c>
      <c r="P13">
        <v>8.0897000000000006</v>
      </c>
      <c r="Q13">
        <v>7.9130000000000003</v>
      </c>
      <c r="R13">
        <v>5.6002999999999998</v>
      </c>
      <c r="S13">
        <v>6.0885999999999996</v>
      </c>
      <c r="T13">
        <v>4.1768000000000001</v>
      </c>
      <c r="U13">
        <v>2.7820999999999998</v>
      </c>
      <c r="V13">
        <v>2.1802999999999999</v>
      </c>
      <c r="W13">
        <v>20.303599999999999</v>
      </c>
      <c r="X13" t="s">
        <v>242</v>
      </c>
      <c r="Y13">
        <v>1.9441999999999999</v>
      </c>
      <c r="Z13" t="s">
        <v>243</v>
      </c>
      <c r="AA13">
        <v>1.8240000000000001</v>
      </c>
      <c r="AB13" t="s">
        <v>314</v>
      </c>
      <c r="AC13">
        <v>1.1575</v>
      </c>
      <c r="AD13">
        <v>17.8995</v>
      </c>
      <c r="AE13">
        <v>245.78380000000001</v>
      </c>
      <c r="AF13">
        <v>6</v>
      </c>
      <c r="AG13">
        <v>82</v>
      </c>
    </row>
    <row r="14" spans="1:33">
      <c r="A14" t="s">
        <v>728</v>
      </c>
      <c r="B14" s="1">
        <v>0.62847222222222221</v>
      </c>
      <c r="C14" t="s">
        <v>156</v>
      </c>
      <c r="D14" t="s">
        <v>719</v>
      </c>
      <c r="E14" t="s">
        <v>335</v>
      </c>
      <c r="F14">
        <v>6728</v>
      </c>
      <c r="G14" t="s">
        <v>231</v>
      </c>
      <c r="H14" t="s">
        <v>232</v>
      </c>
      <c r="I14" t="s">
        <v>5</v>
      </c>
      <c r="J14" t="s">
        <v>278</v>
      </c>
      <c r="K14" t="s">
        <v>720</v>
      </c>
      <c r="L14">
        <v>5</v>
      </c>
      <c r="M14">
        <v>90.125</v>
      </c>
      <c r="N14">
        <v>52.564799999999998</v>
      </c>
      <c r="O14">
        <v>30.815999999999999</v>
      </c>
      <c r="P14">
        <v>14.6914</v>
      </c>
      <c r="Q14">
        <v>8.0350000000000001</v>
      </c>
      <c r="R14">
        <v>4.0029000000000003</v>
      </c>
      <c r="S14">
        <v>2.4742000000000002</v>
      </c>
      <c r="T14">
        <v>3.0649999999999999</v>
      </c>
      <c r="U14">
        <v>1.4373</v>
      </c>
      <c r="V14">
        <v>1.0149999999999999</v>
      </c>
      <c r="W14">
        <v>20.176400000000001</v>
      </c>
      <c r="X14" t="s">
        <v>269</v>
      </c>
      <c r="Y14">
        <v>2.1694</v>
      </c>
      <c r="Z14" t="s">
        <v>729</v>
      </c>
      <c r="AA14">
        <v>1.0403</v>
      </c>
      <c r="AB14" t="s">
        <v>730</v>
      </c>
      <c r="AC14">
        <v>1.5013000000000001</v>
      </c>
      <c r="AD14">
        <v>23.575299999999999</v>
      </c>
      <c r="AE14">
        <v>256.6893</v>
      </c>
      <c r="AF14">
        <v>3.5</v>
      </c>
      <c r="AG14">
        <v>75</v>
      </c>
    </row>
    <row r="15" spans="1:33">
      <c r="A15" t="s">
        <v>731</v>
      </c>
      <c r="B15" s="1">
        <v>0.62847222222222221</v>
      </c>
      <c r="C15" t="s">
        <v>156</v>
      </c>
      <c r="D15" t="s">
        <v>719</v>
      </c>
      <c r="E15" t="s">
        <v>335</v>
      </c>
      <c r="F15">
        <v>6728</v>
      </c>
      <c r="G15" t="s">
        <v>231</v>
      </c>
      <c r="H15" t="s">
        <v>232</v>
      </c>
      <c r="I15" t="s">
        <v>5</v>
      </c>
      <c r="J15" t="s">
        <v>278</v>
      </c>
      <c r="K15" t="s">
        <v>720</v>
      </c>
      <c r="L15">
        <v>3</v>
      </c>
      <c r="M15">
        <v>92.4</v>
      </c>
      <c r="N15">
        <v>50.32</v>
      </c>
      <c r="O15">
        <v>33.174199999999999</v>
      </c>
      <c r="P15">
        <v>14.4918</v>
      </c>
      <c r="Q15">
        <v>4.8503999999999996</v>
      </c>
      <c r="R15">
        <v>8.0137999999999998</v>
      </c>
      <c r="S15">
        <v>3.9958999999999998</v>
      </c>
      <c r="T15">
        <v>2.1524999999999999</v>
      </c>
      <c r="U15">
        <v>1.3873</v>
      </c>
      <c r="V15">
        <v>1.5094000000000001</v>
      </c>
      <c r="W15">
        <v>20.151399999999999</v>
      </c>
      <c r="X15" t="s">
        <v>316</v>
      </c>
      <c r="Y15">
        <v>1.6576</v>
      </c>
      <c r="Z15" t="s">
        <v>317</v>
      </c>
      <c r="AA15">
        <v>1.851</v>
      </c>
      <c r="AB15" t="s">
        <v>551</v>
      </c>
      <c r="AC15">
        <v>2.3064</v>
      </c>
      <c r="AD15">
        <v>15.5997</v>
      </c>
      <c r="AE15">
        <v>253.8613</v>
      </c>
      <c r="AF15">
        <v>5</v>
      </c>
      <c r="AG15">
        <v>78</v>
      </c>
    </row>
    <row r="16" spans="1:33">
      <c r="A16" t="s">
        <v>741</v>
      </c>
      <c r="B16" s="1">
        <v>0.62847222222222221</v>
      </c>
      <c r="C16" t="s">
        <v>156</v>
      </c>
      <c r="D16" t="s">
        <v>719</v>
      </c>
      <c r="E16" t="s">
        <v>335</v>
      </c>
      <c r="F16">
        <v>6728</v>
      </c>
      <c r="G16" t="s">
        <v>231</v>
      </c>
      <c r="H16" t="s">
        <v>232</v>
      </c>
      <c r="I16" t="s">
        <v>5</v>
      </c>
      <c r="J16" t="s">
        <v>278</v>
      </c>
      <c r="K16" t="s">
        <v>720</v>
      </c>
      <c r="L16">
        <v>8</v>
      </c>
      <c r="M16">
        <v>70.724999999999994</v>
      </c>
      <c r="N16">
        <v>47.252000000000002</v>
      </c>
      <c r="O16">
        <v>22.821999999999999</v>
      </c>
      <c r="P16">
        <v>7.3497000000000003</v>
      </c>
      <c r="Q16">
        <v>8.4780999999999995</v>
      </c>
      <c r="R16">
        <v>4.5858999999999996</v>
      </c>
      <c r="S16">
        <v>4.6356000000000002</v>
      </c>
      <c r="T16">
        <v>2.4321000000000002</v>
      </c>
      <c r="U16">
        <v>1.9696</v>
      </c>
      <c r="V16">
        <v>2.1791999999999998</v>
      </c>
      <c r="W16">
        <v>19.766400000000001</v>
      </c>
      <c r="X16" t="s">
        <v>662</v>
      </c>
      <c r="Y16">
        <v>0.1792</v>
      </c>
      <c r="Z16" t="s">
        <v>742</v>
      </c>
      <c r="AA16">
        <v>0.91920000000000002</v>
      </c>
      <c r="AB16" t="s">
        <v>743</v>
      </c>
      <c r="AC16">
        <v>1.7642</v>
      </c>
      <c r="AD16">
        <v>16.212900000000001</v>
      </c>
      <c r="AE16">
        <v>211.27119999999999</v>
      </c>
      <c r="AF16">
        <v>20</v>
      </c>
      <c r="AG16">
        <v>70</v>
      </c>
    </row>
    <row r="17" spans="1:33">
      <c r="A17" t="s">
        <v>248</v>
      </c>
      <c r="B17" s="1">
        <v>0.51736111111111105</v>
      </c>
      <c r="C17" t="s">
        <v>156</v>
      </c>
      <c r="D17" t="s">
        <v>229</v>
      </c>
      <c r="E17" t="s">
        <v>230</v>
      </c>
      <c r="F17">
        <v>4787</v>
      </c>
      <c r="G17" t="s">
        <v>231</v>
      </c>
      <c r="H17" t="s">
        <v>232</v>
      </c>
      <c r="I17" t="s">
        <v>233</v>
      </c>
      <c r="J17" t="s">
        <v>234</v>
      </c>
      <c r="K17" t="s">
        <v>235</v>
      </c>
      <c r="L17">
        <v>2</v>
      </c>
      <c r="M17">
        <v>73.361000000000004</v>
      </c>
      <c r="N17">
        <v>52.586199999999998</v>
      </c>
      <c r="O17">
        <v>16.933800000000002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19.625</v>
      </c>
      <c r="X17" t="s">
        <v>249</v>
      </c>
      <c r="Y17">
        <v>1.5169999999999999</v>
      </c>
      <c r="Z17" t="s">
        <v>250</v>
      </c>
      <c r="AA17">
        <v>1.1882999999999999</v>
      </c>
      <c r="AB17" t="s">
        <v>251</v>
      </c>
      <c r="AC17">
        <v>1.605</v>
      </c>
      <c r="AD17">
        <v>9.4993999999999996</v>
      </c>
      <c r="AE17">
        <v>202.98560000000001</v>
      </c>
      <c r="AF17">
        <v>4</v>
      </c>
      <c r="AG17">
        <v>75</v>
      </c>
    </row>
    <row r="18" spans="1:33">
      <c r="A18" t="s">
        <v>735</v>
      </c>
      <c r="B18" s="1">
        <v>0.62847222222222221</v>
      </c>
      <c r="C18" t="s">
        <v>156</v>
      </c>
      <c r="D18" t="s">
        <v>719</v>
      </c>
      <c r="E18" t="s">
        <v>335</v>
      </c>
      <c r="F18">
        <v>6728</v>
      </c>
      <c r="G18" t="s">
        <v>231</v>
      </c>
      <c r="H18" t="s">
        <v>232</v>
      </c>
      <c r="I18" t="s">
        <v>5</v>
      </c>
      <c r="J18" t="s">
        <v>278</v>
      </c>
      <c r="K18" t="s">
        <v>720</v>
      </c>
      <c r="L18">
        <v>6</v>
      </c>
      <c r="M18">
        <v>79.02</v>
      </c>
      <c r="N18">
        <v>41.934800000000003</v>
      </c>
      <c r="O18">
        <v>24.310400000000001</v>
      </c>
      <c r="P18">
        <v>7.5772000000000004</v>
      </c>
      <c r="Q18">
        <v>5.6148999999999996</v>
      </c>
      <c r="R18">
        <v>4.5902000000000003</v>
      </c>
      <c r="S18">
        <v>3.3228</v>
      </c>
      <c r="T18">
        <v>3.0939999999999999</v>
      </c>
      <c r="U18">
        <v>2.0297999999999998</v>
      </c>
      <c r="V18">
        <v>1.1953</v>
      </c>
      <c r="W18">
        <v>19.614999999999998</v>
      </c>
      <c r="X18" t="s">
        <v>451</v>
      </c>
      <c r="Y18">
        <v>1.9976</v>
      </c>
      <c r="Z18" t="s">
        <v>736</v>
      </c>
      <c r="AA18">
        <v>0.94789999999999996</v>
      </c>
      <c r="AB18" t="s">
        <v>239</v>
      </c>
      <c r="AC18">
        <v>1.4051</v>
      </c>
      <c r="AD18">
        <v>22.197900000000001</v>
      </c>
      <c r="AE18">
        <v>218.85290000000001</v>
      </c>
      <c r="AF18">
        <v>7</v>
      </c>
      <c r="AG18">
        <v>70</v>
      </c>
    </row>
    <row r="19" spans="1:33">
      <c r="A19" t="s">
        <v>1066</v>
      </c>
      <c r="B19" s="1">
        <v>0.73958333333333337</v>
      </c>
      <c r="C19" t="s">
        <v>214</v>
      </c>
      <c r="D19" t="s">
        <v>229</v>
      </c>
      <c r="E19" t="s">
        <v>277</v>
      </c>
      <c r="F19">
        <v>3105</v>
      </c>
      <c r="G19" t="s">
        <v>979</v>
      </c>
      <c r="H19" t="s">
        <v>980</v>
      </c>
      <c r="I19" t="s">
        <v>5</v>
      </c>
      <c r="J19" t="s">
        <v>278</v>
      </c>
      <c r="K19" t="s">
        <v>1061</v>
      </c>
      <c r="L19">
        <v>6</v>
      </c>
      <c r="M19">
        <v>74.36</v>
      </c>
      <c r="N19">
        <v>40.048000000000002</v>
      </c>
      <c r="O19">
        <v>23.829899999999999</v>
      </c>
      <c r="P19">
        <v>7.5438000000000001</v>
      </c>
      <c r="Q19">
        <v>3.8900999999999999</v>
      </c>
      <c r="R19">
        <v>3.109</v>
      </c>
      <c r="S19">
        <v>2.2025000000000001</v>
      </c>
      <c r="T19">
        <v>1.944</v>
      </c>
      <c r="U19">
        <v>1.5129999999999999</v>
      </c>
      <c r="V19">
        <v>1.0971</v>
      </c>
      <c r="W19">
        <v>19.579999999999998</v>
      </c>
      <c r="X19" t="s">
        <v>249</v>
      </c>
      <c r="Y19">
        <v>1.5115000000000001</v>
      </c>
      <c r="Z19" t="s">
        <v>325</v>
      </c>
      <c r="AA19">
        <v>0.26850000000000002</v>
      </c>
      <c r="AB19" t="s">
        <v>1067</v>
      </c>
      <c r="AC19">
        <v>1.1293</v>
      </c>
      <c r="AD19">
        <v>16.790800000000001</v>
      </c>
      <c r="AE19">
        <v>198.8175</v>
      </c>
      <c r="AF19">
        <v>4</v>
      </c>
      <c r="AG19">
        <v>51</v>
      </c>
    </row>
    <row r="20" spans="1:33">
      <c r="A20" t="s">
        <v>548</v>
      </c>
      <c r="B20" s="1">
        <v>0.58333333333333337</v>
      </c>
      <c r="C20" t="s">
        <v>156</v>
      </c>
      <c r="D20" t="s">
        <v>533</v>
      </c>
      <c r="E20" t="s">
        <v>335</v>
      </c>
      <c r="F20">
        <v>6728</v>
      </c>
      <c r="G20" t="s">
        <v>231</v>
      </c>
      <c r="H20" t="s">
        <v>232</v>
      </c>
      <c r="I20" t="s">
        <v>5</v>
      </c>
      <c r="J20" t="s">
        <v>278</v>
      </c>
      <c r="K20" t="s">
        <v>534</v>
      </c>
      <c r="L20">
        <v>3</v>
      </c>
      <c r="M20">
        <v>59.615000000000002</v>
      </c>
      <c r="N20">
        <v>72.575999999999993</v>
      </c>
      <c r="O20">
        <v>19.333300000000001</v>
      </c>
      <c r="P20">
        <v>9.4824999999999999</v>
      </c>
      <c r="Q20">
        <v>7.7424999999999997</v>
      </c>
      <c r="R20">
        <v>6.5500999999999996</v>
      </c>
      <c r="S20">
        <v>4.6531000000000002</v>
      </c>
      <c r="T20">
        <v>2.4577</v>
      </c>
      <c r="U20">
        <v>2.5188999999999999</v>
      </c>
      <c r="V20">
        <v>1.2995000000000001</v>
      </c>
      <c r="W20">
        <v>19.426400000000001</v>
      </c>
      <c r="X20" t="s">
        <v>237</v>
      </c>
      <c r="Y20">
        <v>2.3613</v>
      </c>
      <c r="Z20" t="s">
        <v>262</v>
      </c>
      <c r="AA20">
        <v>2.0516000000000001</v>
      </c>
      <c r="AB20" t="s">
        <v>307</v>
      </c>
      <c r="AC20">
        <v>1.4985999999999999</v>
      </c>
      <c r="AD20">
        <v>14.733000000000001</v>
      </c>
      <c r="AE20">
        <v>226.29949999999999</v>
      </c>
      <c r="AF20">
        <v>6</v>
      </c>
      <c r="AG20">
        <v>72</v>
      </c>
    </row>
    <row r="21" spans="1:33">
      <c r="A21" t="s">
        <v>1088</v>
      </c>
      <c r="B21" s="1">
        <v>0.76041666666666663</v>
      </c>
      <c r="C21" t="s">
        <v>214</v>
      </c>
      <c r="D21" t="s">
        <v>229</v>
      </c>
      <c r="E21" t="s">
        <v>277</v>
      </c>
      <c r="F21">
        <v>3105</v>
      </c>
      <c r="G21" t="s">
        <v>979</v>
      </c>
      <c r="H21" t="s">
        <v>980</v>
      </c>
      <c r="I21" t="s">
        <v>5</v>
      </c>
      <c r="J21" t="s">
        <v>278</v>
      </c>
      <c r="K21" t="s">
        <v>1087</v>
      </c>
      <c r="L21">
        <v>8</v>
      </c>
      <c r="M21">
        <v>72.239999999999995</v>
      </c>
      <c r="N21">
        <v>52.88</v>
      </c>
      <c r="O21">
        <v>22.205300000000001</v>
      </c>
      <c r="P21">
        <v>9.3603000000000005</v>
      </c>
      <c r="Q21">
        <v>8.3896999999999995</v>
      </c>
      <c r="R21">
        <v>6.1622000000000003</v>
      </c>
      <c r="S21">
        <v>3.5406</v>
      </c>
      <c r="T21">
        <v>2.7818000000000001</v>
      </c>
      <c r="U21">
        <v>2.1057999999999999</v>
      </c>
      <c r="V21">
        <v>1.8868</v>
      </c>
      <c r="W21">
        <v>19.336400000000001</v>
      </c>
      <c r="X21" t="s">
        <v>1089</v>
      </c>
      <c r="Y21">
        <v>1.3131999999999999</v>
      </c>
      <c r="Z21" t="s">
        <v>299</v>
      </c>
      <c r="AA21">
        <v>1.6816</v>
      </c>
      <c r="AB21" t="s">
        <v>740</v>
      </c>
      <c r="AC21">
        <v>1.3067</v>
      </c>
      <c r="AD21">
        <v>24.8491</v>
      </c>
      <c r="AE21">
        <v>230.0394</v>
      </c>
      <c r="AF21">
        <v>6</v>
      </c>
      <c r="AG21">
        <v>61</v>
      </c>
    </row>
    <row r="22" spans="1:33">
      <c r="A22" t="s">
        <v>283</v>
      </c>
      <c r="B22" s="1">
        <v>0.53819444444444442</v>
      </c>
      <c r="C22" t="s">
        <v>156</v>
      </c>
      <c r="D22" t="s">
        <v>229</v>
      </c>
      <c r="E22" t="s">
        <v>277</v>
      </c>
      <c r="F22">
        <v>3493</v>
      </c>
      <c r="G22" t="s">
        <v>231</v>
      </c>
      <c r="H22" t="s">
        <v>232</v>
      </c>
      <c r="I22" t="s">
        <v>5</v>
      </c>
      <c r="J22" t="s">
        <v>278</v>
      </c>
      <c r="K22" t="s">
        <v>279</v>
      </c>
      <c r="L22">
        <v>8</v>
      </c>
      <c r="M22">
        <v>73.400000000000006</v>
      </c>
      <c r="N22">
        <v>47.783999999999999</v>
      </c>
      <c r="O22">
        <v>11.274100000000001</v>
      </c>
      <c r="P22">
        <v>7.0601000000000003</v>
      </c>
      <c r="Q22">
        <v>4.0369999999999999</v>
      </c>
      <c r="R22">
        <v>3.7427000000000001</v>
      </c>
      <c r="S22">
        <v>2.5969000000000002</v>
      </c>
      <c r="T22">
        <v>1.9737</v>
      </c>
      <c r="U22">
        <v>1.1434</v>
      </c>
      <c r="V22">
        <v>1.9396</v>
      </c>
      <c r="W22">
        <v>19.118600000000001</v>
      </c>
      <c r="X22" t="s">
        <v>284</v>
      </c>
      <c r="Y22">
        <v>1.1911</v>
      </c>
      <c r="Z22" t="s">
        <v>285</v>
      </c>
      <c r="AA22">
        <v>1.0971</v>
      </c>
      <c r="AB22" t="s">
        <v>286</v>
      </c>
      <c r="AC22">
        <v>1.036</v>
      </c>
      <c r="AD22">
        <v>17.66</v>
      </c>
      <c r="AE22">
        <v>195.05430000000001</v>
      </c>
      <c r="AF22">
        <v>4</v>
      </c>
      <c r="AG22">
        <v>58</v>
      </c>
    </row>
    <row r="23" spans="1:33">
      <c r="A23" t="s">
        <v>543</v>
      </c>
      <c r="B23" s="1">
        <v>0.58333333333333337</v>
      </c>
      <c r="C23" t="s">
        <v>156</v>
      </c>
      <c r="D23" t="s">
        <v>533</v>
      </c>
      <c r="E23" t="s">
        <v>335</v>
      </c>
      <c r="F23">
        <v>6728</v>
      </c>
      <c r="G23" t="s">
        <v>231</v>
      </c>
      <c r="H23" t="s">
        <v>232</v>
      </c>
      <c r="I23" t="s">
        <v>5</v>
      </c>
      <c r="J23" t="s">
        <v>278</v>
      </c>
      <c r="K23" t="s">
        <v>534</v>
      </c>
      <c r="L23">
        <v>6</v>
      </c>
      <c r="M23">
        <v>75.84</v>
      </c>
      <c r="N23">
        <v>48.855800000000002</v>
      </c>
      <c r="O23">
        <v>35.703800000000001</v>
      </c>
      <c r="P23">
        <v>11.3308</v>
      </c>
      <c r="Q23">
        <v>5.3579999999999997</v>
      </c>
      <c r="R23">
        <v>2.5886999999999998</v>
      </c>
      <c r="S23">
        <v>3.2831000000000001</v>
      </c>
      <c r="T23">
        <v>2.6549999999999998</v>
      </c>
      <c r="U23">
        <v>1.6057999999999999</v>
      </c>
      <c r="V23">
        <v>1.2603</v>
      </c>
      <c r="W23">
        <v>19.026399999999999</v>
      </c>
      <c r="X23" t="s">
        <v>316</v>
      </c>
      <c r="Y23">
        <v>1.4076</v>
      </c>
      <c r="Z23" t="s">
        <v>317</v>
      </c>
      <c r="AA23">
        <v>1.1841999999999999</v>
      </c>
      <c r="AB23" t="s">
        <v>544</v>
      </c>
      <c r="AC23">
        <v>2.5598999999999998</v>
      </c>
      <c r="AD23">
        <v>21.573599999999999</v>
      </c>
      <c r="AE23">
        <v>234.233</v>
      </c>
      <c r="AF23">
        <v>7</v>
      </c>
      <c r="AG23">
        <v>72</v>
      </c>
    </row>
    <row r="24" spans="1:33">
      <c r="A24" t="s">
        <v>556</v>
      </c>
      <c r="B24" s="1">
        <v>0.58333333333333337</v>
      </c>
      <c r="C24" t="s">
        <v>156</v>
      </c>
      <c r="D24" t="s">
        <v>533</v>
      </c>
      <c r="E24" t="s">
        <v>335</v>
      </c>
      <c r="F24">
        <v>6728</v>
      </c>
      <c r="G24" t="s">
        <v>231</v>
      </c>
      <c r="H24" t="s">
        <v>232</v>
      </c>
      <c r="I24" t="s">
        <v>5</v>
      </c>
      <c r="J24" t="s">
        <v>278</v>
      </c>
      <c r="K24" t="s">
        <v>534</v>
      </c>
      <c r="L24">
        <v>4</v>
      </c>
      <c r="M24">
        <v>58.314999999999998</v>
      </c>
      <c r="N24">
        <v>44.9328</v>
      </c>
      <c r="O24">
        <v>21.006</v>
      </c>
      <c r="P24">
        <v>10.0191</v>
      </c>
      <c r="Q24">
        <v>9.5275999999999996</v>
      </c>
      <c r="R24">
        <v>7.3078000000000003</v>
      </c>
      <c r="S24">
        <v>4.4438000000000004</v>
      </c>
      <c r="T24">
        <v>3.0308999999999999</v>
      </c>
      <c r="U24">
        <v>2.0013000000000001</v>
      </c>
      <c r="V24">
        <v>1.9121999999999999</v>
      </c>
      <c r="W24">
        <v>18.941400000000002</v>
      </c>
      <c r="X24" t="s">
        <v>298</v>
      </c>
      <c r="Y24">
        <v>2.8780000000000001</v>
      </c>
      <c r="Z24" t="s">
        <v>296</v>
      </c>
      <c r="AA24">
        <v>1.7442</v>
      </c>
      <c r="AB24" t="s">
        <v>557</v>
      </c>
      <c r="AC24">
        <v>0.90600000000000003</v>
      </c>
      <c r="AD24">
        <v>26.4681</v>
      </c>
      <c r="AE24">
        <v>213.43440000000001</v>
      </c>
      <c r="AF24">
        <v>14</v>
      </c>
      <c r="AG24">
        <v>72</v>
      </c>
    </row>
    <row r="25" spans="1:33">
      <c r="A25" t="s">
        <v>721</v>
      </c>
      <c r="B25" s="1">
        <v>0.62847222222222221</v>
      </c>
      <c r="C25" t="s">
        <v>156</v>
      </c>
      <c r="D25" t="s">
        <v>719</v>
      </c>
      <c r="E25" t="s">
        <v>335</v>
      </c>
      <c r="F25">
        <v>6728</v>
      </c>
      <c r="G25" t="s">
        <v>231</v>
      </c>
      <c r="H25" t="s">
        <v>232</v>
      </c>
      <c r="I25" t="s">
        <v>5</v>
      </c>
      <c r="J25" t="s">
        <v>278</v>
      </c>
      <c r="K25" t="s">
        <v>720</v>
      </c>
      <c r="L25">
        <v>4</v>
      </c>
      <c r="M25">
        <v>76.400000000000006</v>
      </c>
      <c r="N25">
        <v>70.738500000000002</v>
      </c>
      <c r="O25">
        <v>31.521699999999999</v>
      </c>
      <c r="P25">
        <v>16.041899999999998</v>
      </c>
      <c r="Q25">
        <v>6.3407999999999998</v>
      </c>
      <c r="R25">
        <v>7.4598000000000004</v>
      </c>
      <c r="S25">
        <v>5.3554000000000004</v>
      </c>
      <c r="T25">
        <v>2.9293</v>
      </c>
      <c r="U25">
        <v>1.9159999999999999</v>
      </c>
      <c r="V25">
        <v>1.171</v>
      </c>
      <c r="W25">
        <v>18.878599999999999</v>
      </c>
      <c r="X25" t="s">
        <v>328</v>
      </c>
      <c r="Y25">
        <v>1.9693000000000001</v>
      </c>
      <c r="Z25" t="s">
        <v>722</v>
      </c>
      <c r="AA25">
        <v>2.2153</v>
      </c>
      <c r="AB25" t="s">
        <v>723</v>
      </c>
      <c r="AC25">
        <v>2.1791</v>
      </c>
      <c r="AD25">
        <v>30.2422</v>
      </c>
      <c r="AE25" s="23">
        <v>275.35860000000002</v>
      </c>
      <c r="AF25">
        <v>12</v>
      </c>
      <c r="AG25">
        <v>82</v>
      </c>
    </row>
    <row r="26" spans="1:33">
      <c r="A26" t="s">
        <v>744</v>
      </c>
      <c r="B26" s="1">
        <v>0.62847222222222221</v>
      </c>
      <c r="C26" t="s">
        <v>156</v>
      </c>
      <c r="D26" t="s">
        <v>719</v>
      </c>
      <c r="E26" t="s">
        <v>335</v>
      </c>
      <c r="F26">
        <v>6728</v>
      </c>
      <c r="G26" t="s">
        <v>231</v>
      </c>
      <c r="H26" t="s">
        <v>232</v>
      </c>
      <c r="I26" t="s">
        <v>5</v>
      </c>
      <c r="J26" t="s">
        <v>278</v>
      </c>
      <c r="K26" t="s">
        <v>720</v>
      </c>
      <c r="L26">
        <v>3</v>
      </c>
      <c r="M26">
        <v>50.924999999999997</v>
      </c>
      <c r="N26">
        <v>46.392800000000001</v>
      </c>
      <c r="O26">
        <v>22.2973</v>
      </c>
      <c r="P26">
        <v>7.8640999999999996</v>
      </c>
      <c r="Q26">
        <v>8.7759</v>
      </c>
      <c r="R26">
        <v>7.6470000000000002</v>
      </c>
      <c r="S26">
        <v>3.3824999999999998</v>
      </c>
      <c r="T26">
        <v>3.7006000000000001</v>
      </c>
      <c r="U26">
        <v>1.9117</v>
      </c>
      <c r="V26">
        <v>2.7181999999999999</v>
      </c>
      <c r="W26">
        <v>18.845700000000001</v>
      </c>
      <c r="X26" t="s">
        <v>237</v>
      </c>
      <c r="Y26">
        <v>2.4613</v>
      </c>
      <c r="Z26" t="s">
        <v>262</v>
      </c>
      <c r="AA26">
        <v>2.0072000000000001</v>
      </c>
      <c r="AB26" t="s">
        <v>330</v>
      </c>
      <c r="AC26">
        <v>1.5149999999999999</v>
      </c>
      <c r="AD26">
        <v>24.604900000000001</v>
      </c>
      <c r="AE26">
        <v>205.04910000000001</v>
      </c>
      <c r="AF26">
        <v>25</v>
      </c>
      <c r="AG26">
        <v>79</v>
      </c>
    </row>
    <row r="27" spans="1:33">
      <c r="A27" t="s">
        <v>291</v>
      </c>
      <c r="B27" s="1">
        <v>0.53819444444444442</v>
      </c>
      <c r="C27" t="s">
        <v>156</v>
      </c>
      <c r="D27" t="s">
        <v>229</v>
      </c>
      <c r="E27" t="s">
        <v>277</v>
      </c>
      <c r="F27">
        <v>3493</v>
      </c>
      <c r="G27" t="s">
        <v>231</v>
      </c>
      <c r="H27" t="s">
        <v>232</v>
      </c>
      <c r="I27" t="s">
        <v>5</v>
      </c>
      <c r="J27" t="s">
        <v>278</v>
      </c>
      <c r="K27" t="s">
        <v>279</v>
      </c>
      <c r="L27">
        <v>7</v>
      </c>
      <c r="M27">
        <v>44.116</v>
      </c>
      <c r="N27">
        <v>43.537999999999997</v>
      </c>
      <c r="O27">
        <v>18.425000000000001</v>
      </c>
      <c r="P27">
        <v>8.6061999999999994</v>
      </c>
      <c r="Q27">
        <v>4.5862999999999996</v>
      </c>
      <c r="R27">
        <v>3.7088999999999999</v>
      </c>
      <c r="S27">
        <v>1.7635000000000001</v>
      </c>
      <c r="T27">
        <v>1.0541</v>
      </c>
      <c r="U27">
        <v>0.93049999999999999</v>
      </c>
      <c r="V27">
        <v>1.1706000000000001</v>
      </c>
      <c r="W27">
        <v>18.585699999999999</v>
      </c>
      <c r="X27" t="s">
        <v>237</v>
      </c>
      <c r="Y27">
        <v>1.4085000000000001</v>
      </c>
      <c r="Z27" t="s">
        <v>292</v>
      </c>
      <c r="AA27">
        <v>0.17910000000000001</v>
      </c>
      <c r="AB27" t="s">
        <v>293</v>
      </c>
      <c r="AC27">
        <v>6.6600000000000006E-2</v>
      </c>
      <c r="AD27">
        <v>16.688400000000001</v>
      </c>
      <c r="AE27">
        <v>164.82749999999999</v>
      </c>
      <c r="AF27">
        <v>12</v>
      </c>
      <c r="AG27">
        <v>59</v>
      </c>
    </row>
    <row r="28" spans="1:33">
      <c r="A28" t="s">
        <v>1062</v>
      </c>
      <c r="B28" s="1">
        <v>0.73958333333333337</v>
      </c>
      <c r="C28" t="s">
        <v>214</v>
      </c>
      <c r="D28" t="s">
        <v>229</v>
      </c>
      <c r="E28" t="s">
        <v>277</v>
      </c>
      <c r="F28">
        <v>3105</v>
      </c>
      <c r="G28" t="s">
        <v>979</v>
      </c>
      <c r="H28" t="s">
        <v>980</v>
      </c>
      <c r="I28" t="s">
        <v>5</v>
      </c>
      <c r="J28" t="s">
        <v>278</v>
      </c>
      <c r="K28" t="s">
        <v>1061</v>
      </c>
      <c r="L28">
        <v>4</v>
      </c>
      <c r="M28">
        <v>84.3</v>
      </c>
      <c r="N28">
        <v>31.616800000000001</v>
      </c>
      <c r="O28">
        <v>25.286000000000001</v>
      </c>
      <c r="P28">
        <v>9.3054000000000006</v>
      </c>
      <c r="Q28">
        <v>5.2180999999999997</v>
      </c>
      <c r="R28">
        <v>5.3061999999999996</v>
      </c>
      <c r="S28">
        <v>2.2989999999999999</v>
      </c>
      <c r="T28">
        <v>1.6678999999999999</v>
      </c>
      <c r="U28">
        <v>1.5968</v>
      </c>
      <c r="V28">
        <v>0.97389999999999999</v>
      </c>
      <c r="W28">
        <v>18.4893</v>
      </c>
      <c r="X28" t="s">
        <v>1063</v>
      </c>
      <c r="Y28">
        <v>0.44340000000000002</v>
      </c>
      <c r="Z28" t="s">
        <v>1064</v>
      </c>
      <c r="AA28">
        <v>1.9317</v>
      </c>
      <c r="AB28" t="s">
        <v>1065</v>
      </c>
      <c r="AC28">
        <v>1.3741000000000001</v>
      </c>
      <c r="AD28">
        <v>10.724500000000001</v>
      </c>
      <c r="AE28">
        <v>200.53309999999999</v>
      </c>
      <c r="AF28">
        <v>3</v>
      </c>
      <c r="AG28">
        <v>63</v>
      </c>
    </row>
    <row r="29" spans="1:33">
      <c r="A29" t="s">
        <v>1095</v>
      </c>
      <c r="B29" s="1">
        <v>0.76041666666666663</v>
      </c>
      <c r="C29" t="s">
        <v>214</v>
      </c>
      <c r="D29" t="s">
        <v>229</v>
      </c>
      <c r="E29" t="s">
        <v>277</v>
      </c>
      <c r="F29">
        <v>3105</v>
      </c>
      <c r="G29" t="s">
        <v>979</v>
      </c>
      <c r="H29" t="s">
        <v>980</v>
      </c>
      <c r="I29" t="s">
        <v>5</v>
      </c>
      <c r="J29" t="s">
        <v>278</v>
      </c>
      <c r="K29" t="s">
        <v>1087</v>
      </c>
      <c r="L29">
        <v>10</v>
      </c>
      <c r="M29">
        <v>67.31</v>
      </c>
      <c r="N29">
        <v>35.938299999999998</v>
      </c>
      <c r="O29">
        <v>19.9908</v>
      </c>
      <c r="P29">
        <v>10.611599999999999</v>
      </c>
      <c r="Q29">
        <v>6.4706999999999999</v>
      </c>
      <c r="R29">
        <v>2.3717000000000001</v>
      </c>
      <c r="S29">
        <v>2.1012</v>
      </c>
      <c r="T29">
        <v>1.1657</v>
      </c>
      <c r="U29">
        <v>1.1134999999999999</v>
      </c>
      <c r="V29">
        <v>0.93979999999999997</v>
      </c>
      <c r="W29">
        <v>18.304300000000001</v>
      </c>
      <c r="X29" t="s">
        <v>987</v>
      </c>
      <c r="Y29">
        <v>3.3144</v>
      </c>
      <c r="Z29" t="s">
        <v>359</v>
      </c>
      <c r="AA29">
        <v>0.87370000000000003</v>
      </c>
      <c r="AB29" t="s">
        <v>1096</v>
      </c>
      <c r="AC29">
        <v>1.8533999999999999</v>
      </c>
      <c r="AD29">
        <v>19.805199999999999</v>
      </c>
      <c r="AE29">
        <v>192.1643</v>
      </c>
      <c r="AF29">
        <v>8</v>
      </c>
      <c r="AG29">
        <v>62</v>
      </c>
    </row>
    <row r="30" spans="1:33">
      <c r="A30" t="s">
        <v>791</v>
      </c>
      <c r="B30" s="1">
        <v>0.64930555555555558</v>
      </c>
      <c r="C30" t="s">
        <v>156</v>
      </c>
      <c r="D30" t="s">
        <v>719</v>
      </c>
      <c r="E30" t="s">
        <v>277</v>
      </c>
      <c r="F30">
        <v>3493</v>
      </c>
      <c r="G30" t="s">
        <v>231</v>
      </c>
      <c r="H30" t="s">
        <v>232</v>
      </c>
      <c r="I30" t="s">
        <v>5</v>
      </c>
      <c r="J30" t="s">
        <v>278</v>
      </c>
      <c r="K30" t="s">
        <v>788</v>
      </c>
      <c r="L30">
        <v>3</v>
      </c>
      <c r="M30">
        <v>79.576999999999998</v>
      </c>
      <c r="N30">
        <v>28.7668</v>
      </c>
      <c r="O30">
        <v>12.0627</v>
      </c>
      <c r="P30">
        <v>7.4179000000000004</v>
      </c>
      <c r="Q30">
        <v>3.1574</v>
      </c>
      <c r="R30">
        <v>4.4248000000000003</v>
      </c>
      <c r="S30">
        <v>0</v>
      </c>
      <c r="T30">
        <v>0</v>
      </c>
      <c r="U30">
        <v>0</v>
      </c>
      <c r="V30">
        <v>0</v>
      </c>
      <c r="W30">
        <v>18.119299999999999</v>
      </c>
      <c r="X30" t="s">
        <v>662</v>
      </c>
      <c r="Y30">
        <v>0.62680000000000002</v>
      </c>
      <c r="Z30" t="s">
        <v>792</v>
      </c>
      <c r="AA30">
        <v>1.7304999999999999</v>
      </c>
      <c r="AB30" t="s">
        <v>551</v>
      </c>
      <c r="AC30">
        <v>2.3064</v>
      </c>
      <c r="AD30">
        <v>5.7328999999999999</v>
      </c>
      <c r="AE30">
        <v>170.69120000000001</v>
      </c>
      <c r="AF30">
        <v>7</v>
      </c>
      <c r="AG30">
        <v>53</v>
      </c>
    </row>
    <row r="31" spans="1:33">
      <c r="A31" t="s">
        <v>793</v>
      </c>
      <c r="B31" s="1">
        <v>0.64930555555555558</v>
      </c>
      <c r="C31" t="s">
        <v>156</v>
      </c>
      <c r="D31" t="s">
        <v>719</v>
      </c>
      <c r="E31" t="s">
        <v>277</v>
      </c>
      <c r="F31">
        <v>3493</v>
      </c>
      <c r="G31" t="s">
        <v>231</v>
      </c>
      <c r="H31" t="s">
        <v>232</v>
      </c>
      <c r="I31" t="s">
        <v>5</v>
      </c>
      <c r="J31" t="s">
        <v>278</v>
      </c>
      <c r="K31" t="s">
        <v>788</v>
      </c>
      <c r="L31">
        <v>7</v>
      </c>
      <c r="M31">
        <v>59.704999999999998</v>
      </c>
      <c r="N31">
        <v>27.936599999999999</v>
      </c>
      <c r="O31">
        <v>13.9971</v>
      </c>
      <c r="P31">
        <v>5.1668000000000003</v>
      </c>
      <c r="Q31">
        <v>3.4361000000000002</v>
      </c>
      <c r="R31">
        <v>4.2805</v>
      </c>
      <c r="S31">
        <v>2.9142000000000001</v>
      </c>
      <c r="T31">
        <v>1.554</v>
      </c>
      <c r="U31">
        <v>0.86080000000000001</v>
      </c>
      <c r="V31">
        <v>0.9032</v>
      </c>
      <c r="W31">
        <v>17.973600000000001</v>
      </c>
      <c r="X31" t="s">
        <v>669</v>
      </c>
      <c r="Y31">
        <v>2.11</v>
      </c>
      <c r="Z31" t="s">
        <v>285</v>
      </c>
      <c r="AA31">
        <v>1.1571</v>
      </c>
      <c r="AB31" t="s">
        <v>794</v>
      </c>
      <c r="AC31">
        <v>0.63390000000000002</v>
      </c>
      <c r="AD31">
        <v>20.152999999999999</v>
      </c>
      <c r="AE31">
        <v>162.78190000000001</v>
      </c>
      <c r="AF31">
        <v>7</v>
      </c>
      <c r="AG31">
        <v>50</v>
      </c>
    </row>
    <row r="32" spans="1:33">
      <c r="A32" t="s">
        <v>294</v>
      </c>
      <c r="B32" s="1">
        <v>0.53819444444444442</v>
      </c>
      <c r="C32" t="s">
        <v>156</v>
      </c>
      <c r="D32" t="s">
        <v>229</v>
      </c>
      <c r="E32" t="s">
        <v>277</v>
      </c>
      <c r="F32">
        <v>3493</v>
      </c>
      <c r="G32" t="s">
        <v>231</v>
      </c>
      <c r="H32" t="s">
        <v>232</v>
      </c>
      <c r="I32" t="s">
        <v>5</v>
      </c>
      <c r="J32" t="s">
        <v>278</v>
      </c>
      <c r="K32" t="s">
        <v>279</v>
      </c>
      <c r="L32">
        <v>3</v>
      </c>
      <c r="M32">
        <v>46.314999999999998</v>
      </c>
      <c r="N32">
        <v>32.615600000000001</v>
      </c>
      <c r="O32">
        <v>22.426600000000001</v>
      </c>
      <c r="P32">
        <v>9.2485999999999997</v>
      </c>
      <c r="Q32">
        <v>5.1863000000000001</v>
      </c>
      <c r="R32">
        <v>4.5956000000000001</v>
      </c>
      <c r="S32">
        <v>2.7286999999999999</v>
      </c>
      <c r="T32">
        <v>1.7844</v>
      </c>
      <c r="U32">
        <v>1.5880000000000001</v>
      </c>
      <c r="V32">
        <v>1.5261</v>
      </c>
      <c r="W32">
        <v>17.902899999999999</v>
      </c>
      <c r="X32" t="s">
        <v>295</v>
      </c>
      <c r="Y32">
        <v>0.70489999999999997</v>
      </c>
      <c r="Z32" t="s">
        <v>296</v>
      </c>
      <c r="AA32">
        <v>1.6086</v>
      </c>
      <c r="AB32" t="s">
        <v>239</v>
      </c>
      <c r="AC32">
        <v>1.3145</v>
      </c>
      <c r="AD32">
        <v>10.0558</v>
      </c>
      <c r="AE32">
        <v>159.60149999999999</v>
      </c>
      <c r="AF32">
        <v>14</v>
      </c>
      <c r="AG32">
        <v>57</v>
      </c>
    </row>
    <row r="33" spans="1:33">
      <c r="A33" t="s">
        <v>1100</v>
      </c>
      <c r="B33" s="1">
        <v>0.76041666666666663</v>
      </c>
      <c r="C33" t="s">
        <v>214</v>
      </c>
      <c r="D33" t="s">
        <v>229</v>
      </c>
      <c r="E33" t="s">
        <v>277</v>
      </c>
      <c r="F33">
        <v>3105</v>
      </c>
      <c r="G33" t="s">
        <v>979</v>
      </c>
      <c r="H33" t="s">
        <v>980</v>
      </c>
      <c r="I33" t="s">
        <v>5</v>
      </c>
      <c r="J33" t="s">
        <v>278</v>
      </c>
      <c r="K33" t="s">
        <v>1087</v>
      </c>
      <c r="L33">
        <v>6</v>
      </c>
      <c r="M33">
        <v>54.75</v>
      </c>
      <c r="N33">
        <v>31.2773</v>
      </c>
      <c r="O33">
        <v>10.540100000000001</v>
      </c>
      <c r="P33">
        <v>5.4398999999999997</v>
      </c>
      <c r="Q33">
        <v>3.8618000000000001</v>
      </c>
      <c r="R33">
        <v>3.0133000000000001</v>
      </c>
      <c r="S33">
        <v>2.0644</v>
      </c>
      <c r="T33">
        <v>1.2206999999999999</v>
      </c>
      <c r="U33">
        <v>1.4174</v>
      </c>
      <c r="V33">
        <v>1.6160000000000001</v>
      </c>
      <c r="W33">
        <v>17.892099999999999</v>
      </c>
      <c r="X33" t="s">
        <v>1101</v>
      </c>
      <c r="Y33">
        <v>1.6557999999999999</v>
      </c>
      <c r="Z33" t="s">
        <v>1102</v>
      </c>
      <c r="AA33">
        <v>1.9715</v>
      </c>
      <c r="AB33" t="s">
        <v>307</v>
      </c>
      <c r="AC33">
        <v>1.3498000000000001</v>
      </c>
      <c r="AD33">
        <v>20.3369</v>
      </c>
      <c r="AE33">
        <v>158.40710000000001</v>
      </c>
      <c r="AF33">
        <v>8</v>
      </c>
      <c r="AG33">
        <v>56</v>
      </c>
    </row>
    <row r="34" spans="1:33">
      <c r="A34" t="s">
        <v>901</v>
      </c>
      <c r="B34" s="1">
        <v>0.67361111111111116</v>
      </c>
      <c r="C34" t="s">
        <v>156</v>
      </c>
      <c r="D34" t="s">
        <v>719</v>
      </c>
      <c r="E34" t="s">
        <v>277</v>
      </c>
      <c r="F34">
        <v>3493</v>
      </c>
      <c r="G34" t="s">
        <v>231</v>
      </c>
      <c r="H34" t="s">
        <v>232</v>
      </c>
      <c r="I34" t="s">
        <v>5</v>
      </c>
      <c r="J34" t="s">
        <v>278</v>
      </c>
      <c r="K34" t="s">
        <v>900</v>
      </c>
      <c r="L34">
        <v>9</v>
      </c>
      <c r="M34">
        <v>61.185000000000002</v>
      </c>
      <c r="N34">
        <v>34.683999999999997</v>
      </c>
      <c r="O34">
        <v>13.820499999999999</v>
      </c>
      <c r="P34">
        <v>9.8346999999999998</v>
      </c>
      <c r="Q34">
        <v>5.9032</v>
      </c>
      <c r="R34">
        <v>4.7675999999999998</v>
      </c>
      <c r="S34">
        <v>3.3027000000000002</v>
      </c>
      <c r="T34">
        <v>1.8644000000000001</v>
      </c>
      <c r="U34">
        <v>0.97460000000000002</v>
      </c>
      <c r="V34">
        <v>1.9431</v>
      </c>
      <c r="W34">
        <v>17.835000000000001</v>
      </c>
      <c r="X34" t="s">
        <v>242</v>
      </c>
      <c r="Y34">
        <v>0.76160000000000005</v>
      </c>
      <c r="Z34" t="s">
        <v>902</v>
      </c>
      <c r="AA34">
        <v>0.52549999999999997</v>
      </c>
      <c r="AB34" t="s">
        <v>903</v>
      </c>
      <c r="AC34">
        <v>4.7283999999999997</v>
      </c>
      <c r="AD34">
        <v>13.8337</v>
      </c>
      <c r="AE34" s="23">
        <v>175.9639</v>
      </c>
      <c r="AF34">
        <v>2.75</v>
      </c>
      <c r="AG34">
        <v>53</v>
      </c>
    </row>
    <row r="35" spans="1:33">
      <c r="A35" t="s">
        <v>252</v>
      </c>
      <c r="B35" s="1">
        <v>0.51736111111111105</v>
      </c>
      <c r="C35" t="s">
        <v>156</v>
      </c>
      <c r="D35" t="s">
        <v>229</v>
      </c>
      <c r="E35" t="s">
        <v>230</v>
      </c>
      <c r="F35">
        <v>4787</v>
      </c>
      <c r="G35" t="s">
        <v>231</v>
      </c>
      <c r="H35" t="s">
        <v>232</v>
      </c>
      <c r="I35" t="s">
        <v>233</v>
      </c>
      <c r="J35" t="s">
        <v>234</v>
      </c>
      <c r="K35" t="s">
        <v>235</v>
      </c>
      <c r="L35">
        <v>2</v>
      </c>
      <c r="M35">
        <v>58.113500000000002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17.805700000000002</v>
      </c>
      <c r="X35" t="s">
        <v>253</v>
      </c>
      <c r="Y35">
        <v>0.75329999999999997</v>
      </c>
      <c r="Z35" t="s">
        <v>254</v>
      </c>
      <c r="AA35">
        <v>0.88949999999999996</v>
      </c>
      <c r="AB35" t="s">
        <v>255</v>
      </c>
      <c r="AC35">
        <v>1.0755999999999999</v>
      </c>
      <c r="AD35">
        <v>1.5</v>
      </c>
      <c r="AE35">
        <v>168.5282</v>
      </c>
      <c r="AF35">
        <v>16</v>
      </c>
      <c r="AG35">
        <v>0</v>
      </c>
    </row>
    <row r="36" spans="1:33">
      <c r="A36" t="s">
        <v>1097</v>
      </c>
      <c r="B36" s="1">
        <v>0.76041666666666663</v>
      </c>
      <c r="C36" t="s">
        <v>214</v>
      </c>
      <c r="D36" t="s">
        <v>229</v>
      </c>
      <c r="E36" t="s">
        <v>277</v>
      </c>
      <c r="F36">
        <v>3105</v>
      </c>
      <c r="G36" t="s">
        <v>979</v>
      </c>
      <c r="H36" t="s">
        <v>980</v>
      </c>
      <c r="I36" t="s">
        <v>5</v>
      </c>
      <c r="J36" t="s">
        <v>278</v>
      </c>
      <c r="K36" t="s">
        <v>1087</v>
      </c>
      <c r="L36">
        <v>4</v>
      </c>
      <c r="M36">
        <v>52.9</v>
      </c>
      <c r="N36">
        <v>47.043500000000002</v>
      </c>
      <c r="O36">
        <v>20.8919</v>
      </c>
      <c r="P36">
        <v>5.5998000000000001</v>
      </c>
      <c r="Q36">
        <v>4.0500999999999996</v>
      </c>
      <c r="R36">
        <v>3.1396999999999999</v>
      </c>
      <c r="S36">
        <v>3.2033</v>
      </c>
      <c r="T36">
        <v>1.2870999999999999</v>
      </c>
      <c r="U36">
        <v>1.3132999999999999</v>
      </c>
      <c r="V36">
        <v>0.95889999999999997</v>
      </c>
      <c r="W36">
        <v>17.789300000000001</v>
      </c>
      <c r="X36" t="s">
        <v>1098</v>
      </c>
      <c r="Y36">
        <v>0.85780000000000001</v>
      </c>
      <c r="Z36" t="s">
        <v>1099</v>
      </c>
      <c r="AA36">
        <v>1.6101000000000001</v>
      </c>
      <c r="AB36" t="s">
        <v>740</v>
      </c>
      <c r="AC36">
        <v>1.1923999999999999</v>
      </c>
      <c r="AD36">
        <v>10.4704</v>
      </c>
      <c r="AE36">
        <v>172.3075</v>
      </c>
      <c r="AF36">
        <v>5</v>
      </c>
      <c r="AG36">
        <v>62</v>
      </c>
    </row>
    <row r="37" spans="1:33">
      <c r="A37" t="s">
        <v>909</v>
      </c>
      <c r="B37" s="1">
        <v>0.67361111111111116</v>
      </c>
      <c r="C37" t="s">
        <v>156</v>
      </c>
      <c r="D37" t="s">
        <v>719</v>
      </c>
      <c r="E37" t="s">
        <v>277</v>
      </c>
      <c r="F37">
        <v>3493</v>
      </c>
      <c r="G37" t="s">
        <v>231</v>
      </c>
      <c r="H37" t="s">
        <v>232</v>
      </c>
      <c r="I37" t="s">
        <v>5</v>
      </c>
      <c r="J37" t="s">
        <v>278</v>
      </c>
      <c r="K37" t="s">
        <v>900</v>
      </c>
      <c r="L37">
        <v>6</v>
      </c>
      <c r="M37">
        <v>38.568199999999997</v>
      </c>
      <c r="N37">
        <v>53.277799999999999</v>
      </c>
      <c r="O37">
        <v>10.378</v>
      </c>
      <c r="P37">
        <v>6.1001000000000003</v>
      </c>
      <c r="Q37">
        <v>4.7994000000000003</v>
      </c>
      <c r="R37">
        <v>3.0293999999999999</v>
      </c>
      <c r="S37">
        <v>3.4681999999999999</v>
      </c>
      <c r="T37">
        <v>2.5905999999999998</v>
      </c>
      <c r="U37">
        <v>0.5373</v>
      </c>
      <c r="V37">
        <v>1.2627999999999999</v>
      </c>
      <c r="W37">
        <v>17.560700000000001</v>
      </c>
      <c r="X37" t="s">
        <v>328</v>
      </c>
      <c r="Y37">
        <v>1.8234999999999999</v>
      </c>
      <c r="Z37" t="s">
        <v>910</v>
      </c>
      <c r="AA37">
        <v>1.5862000000000001</v>
      </c>
      <c r="AB37" t="s">
        <v>318</v>
      </c>
      <c r="AC37">
        <v>1.7430000000000001</v>
      </c>
      <c r="AD37">
        <v>14.094900000000001</v>
      </c>
      <c r="AE37">
        <v>160.8201</v>
      </c>
      <c r="AF37">
        <v>7</v>
      </c>
      <c r="AG37">
        <v>55</v>
      </c>
    </row>
    <row r="38" spans="1:33">
      <c r="A38" t="s">
        <v>301</v>
      </c>
      <c r="B38" s="1">
        <v>0.53819444444444442</v>
      </c>
      <c r="C38" t="s">
        <v>156</v>
      </c>
      <c r="D38" t="s">
        <v>229</v>
      </c>
      <c r="E38" t="s">
        <v>277</v>
      </c>
      <c r="F38">
        <v>3493</v>
      </c>
      <c r="G38" t="s">
        <v>231</v>
      </c>
      <c r="H38" t="s">
        <v>232</v>
      </c>
      <c r="I38" t="s">
        <v>5</v>
      </c>
      <c r="J38" t="s">
        <v>278</v>
      </c>
      <c r="K38" t="s">
        <v>279</v>
      </c>
      <c r="L38">
        <v>9</v>
      </c>
      <c r="M38">
        <v>38.664999999999999</v>
      </c>
      <c r="N38">
        <v>38.323700000000002</v>
      </c>
      <c r="O38">
        <v>19.718399999999999</v>
      </c>
      <c r="P38">
        <v>6.4473000000000003</v>
      </c>
      <c r="Q38">
        <v>4.8146000000000004</v>
      </c>
      <c r="R38">
        <v>3.6751</v>
      </c>
      <c r="S38">
        <v>2.7016</v>
      </c>
      <c r="T38">
        <v>1.5918000000000001</v>
      </c>
      <c r="U38">
        <v>1.0651999999999999</v>
      </c>
      <c r="V38">
        <v>1.7603</v>
      </c>
      <c r="W38">
        <v>17.5457</v>
      </c>
      <c r="X38" t="s">
        <v>272</v>
      </c>
      <c r="Y38">
        <v>1.3968</v>
      </c>
      <c r="Z38" t="s">
        <v>302</v>
      </c>
      <c r="AA38">
        <v>0.60550000000000004</v>
      </c>
      <c r="AB38" t="s">
        <v>303</v>
      </c>
      <c r="AC38">
        <v>0.88970000000000005</v>
      </c>
      <c r="AD38">
        <v>13.4222</v>
      </c>
      <c r="AE38">
        <v>152.62299999999999</v>
      </c>
      <c r="AF38">
        <v>33</v>
      </c>
      <c r="AG38">
        <v>54</v>
      </c>
    </row>
    <row r="39" spans="1:33">
      <c r="A39" t="s">
        <v>1068</v>
      </c>
      <c r="B39" s="1">
        <v>0.73958333333333337</v>
      </c>
      <c r="C39" t="s">
        <v>214</v>
      </c>
      <c r="D39" t="s">
        <v>229</v>
      </c>
      <c r="E39" t="s">
        <v>277</v>
      </c>
      <c r="F39">
        <v>3105</v>
      </c>
      <c r="G39" t="s">
        <v>979</v>
      </c>
      <c r="H39" t="s">
        <v>980</v>
      </c>
      <c r="I39" t="s">
        <v>5</v>
      </c>
      <c r="J39" t="s">
        <v>278</v>
      </c>
      <c r="K39" t="s">
        <v>1061</v>
      </c>
      <c r="L39">
        <v>3</v>
      </c>
      <c r="M39">
        <v>52.542999999999999</v>
      </c>
      <c r="N39">
        <v>60.605600000000003</v>
      </c>
      <c r="O39">
        <v>15.9658</v>
      </c>
      <c r="P39">
        <v>6.2572000000000001</v>
      </c>
      <c r="Q39">
        <v>4.242</v>
      </c>
      <c r="R39">
        <v>3.4899</v>
      </c>
      <c r="S39">
        <v>3.3761999999999999</v>
      </c>
      <c r="T39">
        <v>1.6049</v>
      </c>
      <c r="U39">
        <v>1.0848</v>
      </c>
      <c r="V39">
        <v>1.238</v>
      </c>
      <c r="W39">
        <v>17.444299999999998</v>
      </c>
      <c r="X39" t="s">
        <v>1069</v>
      </c>
      <c r="Y39">
        <v>1.8614999999999999</v>
      </c>
      <c r="Z39" t="s">
        <v>463</v>
      </c>
      <c r="AA39">
        <v>2.0663999999999998</v>
      </c>
      <c r="AB39" t="s">
        <v>1008</v>
      </c>
      <c r="AC39">
        <v>2.5026999999999999</v>
      </c>
      <c r="AD39">
        <v>17.665099999999999</v>
      </c>
      <c r="AE39">
        <v>191.94730000000001</v>
      </c>
      <c r="AF39">
        <v>8</v>
      </c>
      <c r="AG39">
        <v>62</v>
      </c>
    </row>
    <row r="40" spans="1:33">
      <c r="A40" t="s">
        <v>1150</v>
      </c>
      <c r="B40" s="1">
        <v>0.80208333333333337</v>
      </c>
      <c r="C40" t="s">
        <v>214</v>
      </c>
      <c r="D40" t="s">
        <v>719</v>
      </c>
      <c r="E40" t="s">
        <v>230</v>
      </c>
      <c r="F40">
        <v>3752</v>
      </c>
      <c r="G40" t="s">
        <v>979</v>
      </c>
      <c r="H40" t="s">
        <v>980</v>
      </c>
      <c r="I40" t="s">
        <v>233</v>
      </c>
      <c r="J40" t="s">
        <v>234</v>
      </c>
      <c r="K40" t="s">
        <v>1145</v>
      </c>
      <c r="L40">
        <v>2</v>
      </c>
      <c r="M40">
        <v>54.420499999999997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17.425699999999999</v>
      </c>
      <c r="X40" t="s">
        <v>1033</v>
      </c>
      <c r="Y40">
        <v>1.5004999999999999</v>
      </c>
      <c r="Z40" t="s">
        <v>1151</v>
      </c>
      <c r="AA40">
        <v>3.1280999999999999</v>
      </c>
      <c r="AB40" t="s">
        <v>310</v>
      </c>
      <c r="AC40">
        <v>2.0095000000000001</v>
      </c>
      <c r="AD40">
        <v>0</v>
      </c>
      <c r="AE40">
        <v>161.25790000000001</v>
      </c>
      <c r="AF40">
        <v>5</v>
      </c>
      <c r="AG40">
        <v>0</v>
      </c>
    </row>
    <row r="41" spans="1:33">
      <c r="A41" t="s">
        <v>904</v>
      </c>
      <c r="B41" s="1">
        <v>0.67361111111111116</v>
      </c>
      <c r="C41" t="s">
        <v>156</v>
      </c>
      <c r="D41" t="s">
        <v>719</v>
      </c>
      <c r="E41" t="s">
        <v>277</v>
      </c>
      <c r="F41">
        <v>3493</v>
      </c>
      <c r="G41" t="s">
        <v>231</v>
      </c>
      <c r="H41" t="s">
        <v>232</v>
      </c>
      <c r="I41" t="s">
        <v>5</v>
      </c>
      <c r="J41" t="s">
        <v>278</v>
      </c>
      <c r="K41" t="s">
        <v>900</v>
      </c>
      <c r="L41">
        <v>3</v>
      </c>
      <c r="M41">
        <v>42.110999999999997</v>
      </c>
      <c r="N41">
        <v>45.9328</v>
      </c>
      <c r="O41">
        <v>22.977900000000002</v>
      </c>
      <c r="P41">
        <v>8.4182000000000006</v>
      </c>
      <c r="Q41">
        <v>6.6571999999999996</v>
      </c>
      <c r="R41">
        <v>3.7090999999999998</v>
      </c>
      <c r="S41">
        <v>1.5966</v>
      </c>
      <c r="T41">
        <v>1.9515</v>
      </c>
      <c r="U41">
        <v>0.8367</v>
      </c>
      <c r="V41">
        <v>1.1532</v>
      </c>
      <c r="W41">
        <v>17.390699999999999</v>
      </c>
      <c r="X41" t="s">
        <v>550</v>
      </c>
      <c r="Y41">
        <v>2.0310000000000001</v>
      </c>
      <c r="Z41" t="s">
        <v>243</v>
      </c>
      <c r="AA41">
        <v>1.4903999999999999</v>
      </c>
      <c r="AB41" t="s">
        <v>723</v>
      </c>
      <c r="AC41">
        <v>2.0152999999999999</v>
      </c>
      <c r="AD41">
        <v>13.764200000000001</v>
      </c>
      <c r="AE41">
        <v>172.0359</v>
      </c>
      <c r="AF41">
        <v>5</v>
      </c>
      <c r="AG41">
        <v>53</v>
      </c>
    </row>
    <row r="42" spans="1:33">
      <c r="A42" t="s">
        <v>1070</v>
      </c>
      <c r="B42" s="1">
        <v>0.73958333333333337</v>
      </c>
      <c r="C42" t="s">
        <v>214</v>
      </c>
      <c r="D42" t="s">
        <v>229</v>
      </c>
      <c r="E42" t="s">
        <v>277</v>
      </c>
      <c r="F42">
        <v>3105</v>
      </c>
      <c r="G42" t="s">
        <v>979</v>
      </c>
      <c r="H42" t="s">
        <v>980</v>
      </c>
      <c r="I42" t="s">
        <v>5</v>
      </c>
      <c r="J42" t="s">
        <v>278</v>
      </c>
      <c r="K42" t="s">
        <v>1061</v>
      </c>
      <c r="L42">
        <v>7</v>
      </c>
      <c r="M42">
        <v>51.54</v>
      </c>
      <c r="N42">
        <v>53.968000000000004</v>
      </c>
      <c r="O42">
        <v>21.250800000000002</v>
      </c>
      <c r="P42">
        <v>6.5891999999999999</v>
      </c>
      <c r="Q42">
        <v>4.5732999999999997</v>
      </c>
      <c r="R42">
        <v>3.0703</v>
      </c>
      <c r="S42">
        <v>2.4738000000000002</v>
      </c>
      <c r="T42">
        <v>2.5825999999999998</v>
      </c>
      <c r="U42">
        <v>1.5071000000000001</v>
      </c>
      <c r="V42">
        <v>1.2331000000000001</v>
      </c>
      <c r="W42">
        <v>17.38</v>
      </c>
      <c r="X42" t="s">
        <v>1044</v>
      </c>
      <c r="Y42">
        <v>2.3416000000000001</v>
      </c>
      <c r="Z42" t="s">
        <v>1071</v>
      </c>
      <c r="AA42">
        <v>1.1187</v>
      </c>
      <c r="AB42" t="s">
        <v>276</v>
      </c>
      <c r="AC42">
        <v>0.83350000000000002</v>
      </c>
      <c r="AD42">
        <v>15.7027</v>
      </c>
      <c r="AE42">
        <v>186.16460000000001</v>
      </c>
      <c r="AF42">
        <v>8</v>
      </c>
      <c r="AG42">
        <v>60</v>
      </c>
    </row>
    <row r="43" spans="1:33">
      <c r="A43" t="s">
        <v>1090</v>
      </c>
      <c r="B43" s="1">
        <v>0.76041666666666663</v>
      </c>
      <c r="C43" t="s">
        <v>214</v>
      </c>
      <c r="D43" t="s">
        <v>229</v>
      </c>
      <c r="E43" t="s">
        <v>277</v>
      </c>
      <c r="F43">
        <v>3105</v>
      </c>
      <c r="G43" t="s">
        <v>979</v>
      </c>
      <c r="H43" t="s">
        <v>980</v>
      </c>
      <c r="I43" t="s">
        <v>5</v>
      </c>
      <c r="J43" t="s">
        <v>278</v>
      </c>
      <c r="K43" t="s">
        <v>1087</v>
      </c>
      <c r="L43">
        <v>6</v>
      </c>
      <c r="M43">
        <v>66.290000000000006</v>
      </c>
      <c r="N43">
        <v>47.527999999999999</v>
      </c>
      <c r="O43">
        <v>25.702999999999999</v>
      </c>
      <c r="P43">
        <v>9.7144999999999992</v>
      </c>
      <c r="Q43">
        <v>3.3891</v>
      </c>
      <c r="R43">
        <v>2.8925999999999998</v>
      </c>
      <c r="S43">
        <v>1.734</v>
      </c>
      <c r="T43">
        <v>1.3402000000000001</v>
      </c>
      <c r="U43">
        <v>1.2727999999999999</v>
      </c>
      <c r="V43">
        <v>1.4131</v>
      </c>
      <c r="W43">
        <v>17.305700000000002</v>
      </c>
      <c r="X43" t="s">
        <v>1091</v>
      </c>
      <c r="Y43">
        <v>1.6356999999999999</v>
      </c>
      <c r="Z43" t="s">
        <v>923</v>
      </c>
      <c r="AA43">
        <v>2.2700000000000001E-2</v>
      </c>
      <c r="AB43" t="s">
        <v>1092</v>
      </c>
      <c r="AC43">
        <v>1.0713999999999999</v>
      </c>
      <c r="AD43">
        <v>19.787400000000002</v>
      </c>
      <c r="AE43">
        <v>201.1003</v>
      </c>
      <c r="AF43">
        <v>4</v>
      </c>
      <c r="AG43">
        <v>51</v>
      </c>
    </row>
    <row r="44" spans="1:33">
      <c r="A44" t="s">
        <v>1072</v>
      </c>
      <c r="B44" s="1">
        <v>0.73958333333333337</v>
      </c>
      <c r="C44" t="s">
        <v>214</v>
      </c>
      <c r="D44" t="s">
        <v>229</v>
      </c>
      <c r="E44" t="s">
        <v>277</v>
      </c>
      <c r="F44">
        <v>3105</v>
      </c>
      <c r="G44" t="s">
        <v>979</v>
      </c>
      <c r="H44" t="s">
        <v>980</v>
      </c>
      <c r="I44" t="s">
        <v>5</v>
      </c>
      <c r="J44" t="s">
        <v>278</v>
      </c>
      <c r="K44" t="s">
        <v>1061</v>
      </c>
      <c r="L44">
        <v>3</v>
      </c>
      <c r="M44">
        <v>75.599999999999994</v>
      </c>
      <c r="N44">
        <v>28.7668</v>
      </c>
      <c r="O44">
        <v>14.8461</v>
      </c>
      <c r="P44">
        <v>5.2426000000000004</v>
      </c>
      <c r="Q44">
        <v>4.0265000000000004</v>
      </c>
      <c r="R44">
        <v>3.6166</v>
      </c>
      <c r="S44">
        <v>2.0857000000000001</v>
      </c>
      <c r="T44">
        <v>1.6443000000000001</v>
      </c>
      <c r="U44">
        <v>1.4155</v>
      </c>
      <c r="V44">
        <v>0.93130000000000002</v>
      </c>
      <c r="W44">
        <v>17.28</v>
      </c>
      <c r="X44" t="s">
        <v>1073</v>
      </c>
      <c r="Y44">
        <v>3.7193000000000001</v>
      </c>
      <c r="Z44" t="s">
        <v>1011</v>
      </c>
      <c r="AA44">
        <v>2.069</v>
      </c>
      <c r="AB44" t="s">
        <v>1019</v>
      </c>
      <c r="AC44">
        <v>2.2486999999999999</v>
      </c>
      <c r="AD44">
        <v>15.607699999999999</v>
      </c>
      <c r="AE44">
        <v>179.1002</v>
      </c>
      <c r="AF44">
        <v>5</v>
      </c>
      <c r="AG44">
        <v>61</v>
      </c>
    </row>
    <row r="45" spans="1:33">
      <c r="A45" t="s">
        <v>1093</v>
      </c>
      <c r="B45" s="1">
        <v>0.76041666666666663</v>
      </c>
      <c r="C45" t="s">
        <v>214</v>
      </c>
      <c r="D45" t="s">
        <v>229</v>
      </c>
      <c r="E45" t="s">
        <v>277</v>
      </c>
      <c r="F45">
        <v>3105</v>
      </c>
      <c r="G45" t="s">
        <v>979</v>
      </c>
      <c r="H45" t="s">
        <v>980</v>
      </c>
      <c r="I45" t="s">
        <v>5</v>
      </c>
      <c r="J45" t="s">
        <v>278</v>
      </c>
      <c r="K45" t="s">
        <v>1087</v>
      </c>
      <c r="L45">
        <v>3</v>
      </c>
      <c r="M45">
        <v>76.5</v>
      </c>
      <c r="N45">
        <v>36.695900000000002</v>
      </c>
      <c r="O45">
        <v>21.523199999999999</v>
      </c>
      <c r="P45">
        <v>5.8551000000000002</v>
      </c>
      <c r="Q45">
        <v>3.9361000000000002</v>
      </c>
      <c r="R45">
        <v>4.2081</v>
      </c>
      <c r="S45">
        <v>2.8792</v>
      </c>
      <c r="T45">
        <v>1.1243000000000001</v>
      </c>
      <c r="U45">
        <v>1.5782</v>
      </c>
      <c r="V45">
        <v>1.0769</v>
      </c>
      <c r="W45">
        <v>17.2364</v>
      </c>
      <c r="X45" t="s">
        <v>1036</v>
      </c>
      <c r="Y45">
        <v>2.4799000000000002</v>
      </c>
      <c r="Z45" t="s">
        <v>1094</v>
      </c>
      <c r="AA45">
        <v>3.4933000000000001</v>
      </c>
      <c r="AB45" t="s">
        <v>282</v>
      </c>
      <c r="AC45">
        <v>1.6418999999999999</v>
      </c>
      <c r="AD45">
        <v>18.775200000000002</v>
      </c>
      <c r="AE45">
        <v>199.00360000000001</v>
      </c>
      <c r="AF45">
        <v>2.25</v>
      </c>
      <c r="AG45">
        <v>63</v>
      </c>
    </row>
    <row r="46" spans="1:33">
      <c r="A46" t="s">
        <v>924</v>
      </c>
      <c r="B46" s="1">
        <v>0.67361111111111116</v>
      </c>
      <c r="C46" t="s">
        <v>156</v>
      </c>
      <c r="D46" t="s">
        <v>719</v>
      </c>
      <c r="E46" t="s">
        <v>277</v>
      </c>
      <c r="F46">
        <v>3493</v>
      </c>
      <c r="G46" t="s">
        <v>231</v>
      </c>
      <c r="H46" t="s">
        <v>232</v>
      </c>
      <c r="I46" t="s">
        <v>5</v>
      </c>
      <c r="J46" t="s">
        <v>278</v>
      </c>
      <c r="K46" t="s">
        <v>900</v>
      </c>
      <c r="L46">
        <v>3</v>
      </c>
      <c r="M46">
        <v>30.1874</v>
      </c>
      <c r="N46">
        <v>25.397600000000001</v>
      </c>
      <c r="O46">
        <v>13.0984</v>
      </c>
      <c r="P46">
        <v>4.4236000000000004</v>
      </c>
      <c r="Q46">
        <v>4.3780000000000001</v>
      </c>
      <c r="R46">
        <v>2.5626000000000002</v>
      </c>
      <c r="S46">
        <v>2.5815000000000001</v>
      </c>
      <c r="T46">
        <v>1.7966</v>
      </c>
      <c r="U46">
        <v>1.0307999999999999</v>
      </c>
      <c r="V46">
        <v>1.3077000000000001</v>
      </c>
      <c r="W46">
        <v>17.0486</v>
      </c>
      <c r="X46" t="s">
        <v>261</v>
      </c>
      <c r="Y46">
        <v>0.61829999999999996</v>
      </c>
      <c r="Z46" t="s">
        <v>809</v>
      </c>
      <c r="AA46">
        <v>7.8899999999999998E-2</v>
      </c>
      <c r="AB46" t="s">
        <v>925</v>
      </c>
      <c r="AC46">
        <v>2.1747000000000001</v>
      </c>
      <c r="AD46">
        <v>5.1883999999999997</v>
      </c>
      <c r="AE46">
        <v>111.873</v>
      </c>
      <c r="AF46">
        <v>8</v>
      </c>
      <c r="AG46">
        <v>55</v>
      </c>
    </row>
    <row r="47" spans="1:33">
      <c r="A47" t="s">
        <v>1106</v>
      </c>
      <c r="B47" s="1">
        <v>0.76041666666666663</v>
      </c>
      <c r="C47" t="s">
        <v>214</v>
      </c>
      <c r="D47" t="s">
        <v>229</v>
      </c>
      <c r="E47" t="s">
        <v>277</v>
      </c>
      <c r="F47">
        <v>3105</v>
      </c>
      <c r="G47" t="s">
        <v>979</v>
      </c>
      <c r="H47" t="s">
        <v>980</v>
      </c>
      <c r="I47" t="s">
        <v>5</v>
      </c>
      <c r="J47" t="s">
        <v>278</v>
      </c>
      <c r="K47" t="s">
        <v>1087</v>
      </c>
      <c r="L47">
        <v>4</v>
      </c>
      <c r="M47">
        <v>40.523400000000002</v>
      </c>
      <c r="N47">
        <v>35.219799999999999</v>
      </c>
      <c r="O47">
        <v>16.893999999999998</v>
      </c>
      <c r="P47">
        <v>5.9871999999999996</v>
      </c>
      <c r="Q47">
        <v>6.2954999999999997</v>
      </c>
      <c r="R47">
        <v>3.4914999999999998</v>
      </c>
      <c r="S47">
        <v>1.609</v>
      </c>
      <c r="T47">
        <v>1.6402000000000001</v>
      </c>
      <c r="U47">
        <v>1.5063</v>
      </c>
      <c r="V47">
        <v>0</v>
      </c>
      <c r="W47">
        <v>17.0336</v>
      </c>
      <c r="X47" t="s">
        <v>997</v>
      </c>
      <c r="Y47">
        <v>2.2513000000000001</v>
      </c>
      <c r="Z47" t="s">
        <v>1107</v>
      </c>
      <c r="AA47">
        <v>1.5686</v>
      </c>
      <c r="AB47" t="s">
        <v>658</v>
      </c>
      <c r="AC47">
        <v>1.6064000000000001</v>
      </c>
      <c r="AD47">
        <v>7.9730999999999996</v>
      </c>
      <c r="AE47">
        <v>144.77369999999999</v>
      </c>
      <c r="AF47">
        <v>20</v>
      </c>
      <c r="AG47">
        <v>64</v>
      </c>
    </row>
    <row r="48" spans="1:33">
      <c r="A48" t="s">
        <v>808</v>
      </c>
      <c r="B48" s="1">
        <v>0.64930555555555558</v>
      </c>
      <c r="C48" t="s">
        <v>156</v>
      </c>
      <c r="D48" t="s">
        <v>719</v>
      </c>
      <c r="E48" t="s">
        <v>277</v>
      </c>
      <c r="F48">
        <v>3493</v>
      </c>
      <c r="G48" t="s">
        <v>231</v>
      </c>
      <c r="H48" t="s">
        <v>232</v>
      </c>
      <c r="I48" t="s">
        <v>5</v>
      </c>
      <c r="J48" t="s">
        <v>278</v>
      </c>
      <c r="K48" t="s">
        <v>788</v>
      </c>
      <c r="L48">
        <v>4</v>
      </c>
      <c r="M48">
        <v>33.015799999999999</v>
      </c>
      <c r="N48">
        <v>26.803799999999999</v>
      </c>
      <c r="O48">
        <v>17.673200000000001</v>
      </c>
      <c r="P48">
        <v>5.7690000000000001</v>
      </c>
      <c r="Q48">
        <v>4.4790000000000001</v>
      </c>
      <c r="R48">
        <v>3.9007000000000001</v>
      </c>
      <c r="S48">
        <v>2.3635999999999999</v>
      </c>
      <c r="T48">
        <v>2.1032000000000002</v>
      </c>
      <c r="U48">
        <v>0.76719999999999999</v>
      </c>
      <c r="V48">
        <v>0.94059999999999999</v>
      </c>
      <c r="W48">
        <v>16.9907</v>
      </c>
      <c r="X48" t="s">
        <v>261</v>
      </c>
      <c r="Y48">
        <v>0.61829999999999996</v>
      </c>
      <c r="Z48" t="s">
        <v>809</v>
      </c>
      <c r="AA48">
        <v>0.57889999999999997</v>
      </c>
      <c r="AB48" t="s">
        <v>810</v>
      </c>
      <c r="AC48">
        <v>1.5510999999999999</v>
      </c>
      <c r="AD48">
        <v>10.2013</v>
      </c>
      <c r="AE48">
        <v>127.7563</v>
      </c>
      <c r="AF48">
        <v>14</v>
      </c>
      <c r="AG48">
        <v>53</v>
      </c>
    </row>
    <row r="49" spans="1:33">
      <c r="A49" t="s">
        <v>928</v>
      </c>
      <c r="B49" s="1">
        <v>0.67361111111111116</v>
      </c>
      <c r="C49" t="s">
        <v>156</v>
      </c>
      <c r="D49" t="s">
        <v>719</v>
      </c>
      <c r="E49" t="s">
        <v>277</v>
      </c>
      <c r="F49">
        <v>3493</v>
      </c>
      <c r="G49" t="s">
        <v>231</v>
      </c>
      <c r="H49" t="s">
        <v>232</v>
      </c>
      <c r="I49" t="s">
        <v>5</v>
      </c>
      <c r="J49" t="s">
        <v>278</v>
      </c>
      <c r="K49" t="s">
        <v>900</v>
      </c>
      <c r="L49">
        <v>5</v>
      </c>
      <c r="M49">
        <v>21.045999999999999</v>
      </c>
      <c r="N49">
        <v>20.037199999999999</v>
      </c>
      <c r="O49">
        <v>11.3192</v>
      </c>
      <c r="P49">
        <v>3.6518000000000002</v>
      </c>
      <c r="Q49">
        <v>3.4727999999999999</v>
      </c>
      <c r="R49">
        <v>2.5434000000000001</v>
      </c>
      <c r="S49">
        <v>2.1135000000000002</v>
      </c>
      <c r="T49">
        <v>0</v>
      </c>
      <c r="U49">
        <v>0</v>
      </c>
      <c r="V49">
        <v>0</v>
      </c>
      <c r="W49">
        <v>16.900700000000001</v>
      </c>
      <c r="X49" t="s">
        <v>305</v>
      </c>
      <c r="Y49">
        <v>1.0753999999999999</v>
      </c>
      <c r="Z49" t="s">
        <v>306</v>
      </c>
      <c r="AA49">
        <v>0.46829999999999999</v>
      </c>
      <c r="AB49" t="s">
        <v>929</v>
      </c>
      <c r="AC49">
        <v>2.2927</v>
      </c>
      <c r="AD49">
        <v>1.5</v>
      </c>
      <c r="AE49">
        <v>88.998699999999999</v>
      </c>
      <c r="AF49">
        <v>25</v>
      </c>
      <c r="AG49">
        <v>48</v>
      </c>
    </row>
    <row r="50" spans="1:33">
      <c r="A50" t="s">
        <v>280</v>
      </c>
      <c r="B50" s="1">
        <v>0.53819444444444442</v>
      </c>
      <c r="C50" t="s">
        <v>156</v>
      </c>
      <c r="D50" t="s">
        <v>229</v>
      </c>
      <c r="E50" t="s">
        <v>277</v>
      </c>
      <c r="F50">
        <v>3493</v>
      </c>
      <c r="G50" t="s">
        <v>231</v>
      </c>
      <c r="H50" t="s">
        <v>232</v>
      </c>
      <c r="I50" t="s">
        <v>5</v>
      </c>
      <c r="J50" t="s">
        <v>278</v>
      </c>
      <c r="K50" t="s">
        <v>279</v>
      </c>
      <c r="L50">
        <v>5</v>
      </c>
      <c r="M50">
        <v>62.86</v>
      </c>
      <c r="N50">
        <v>76.56</v>
      </c>
      <c r="O50">
        <v>22.808</v>
      </c>
      <c r="P50">
        <v>9.5814000000000004</v>
      </c>
      <c r="Q50">
        <v>5.0030000000000001</v>
      </c>
      <c r="R50">
        <v>3.3492999999999999</v>
      </c>
      <c r="S50">
        <v>2.8466999999999998</v>
      </c>
      <c r="T50">
        <v>1.7748999999999999</v>
      </c>
      <c r="U50">
        <v>1.9334</v>
      </c>
      <c r="V50">
        <v>1.5387</v>
      </c>
      <c r="W50">
        <v>16.872900000000001</v>
      </c>
      <c r="X50" t="s">
        <v>257</v>
      </c>
      <c r="Y50">
        <v>2.1297000000000001</v>
      </c>
      <c r="Z50" t="s">
        <v>281</v>
      </c>
      <c r="AA50">
        <v>2.3586</v>
      </c>
      <c r="AB50" t="s">
        <v>282</v>
      </c>
      <c r="AC50">
        <v>1.7462</v>
      </c>
      <c r="AD50">
        <v>14.462400000000001</v>
      </c>
      <c r="AE50">
        <v>225.82509999999999</v>
      </c>
      <c r="AF50">
        <v>2.75</v>
      </c>
      <c r="AG50">
        <v>55</v>
      </c>
    </row>
    <row r="51" spans="1:33">
      <c r="A51" t="s">
        <v>268</v>
      </c>
      <c r="B51" s="1">
        <v>0.51736111111111105</v>
      </c>
      <c r="C51" t="s">
        <v>156</v>
      </c>
      <c r="D51" t="s">
        <v>229</v>
      </c>
      <c r="E51" t="s">
        <v>230</v>
      </c>
      <c r="F51">
        <v>4787</v>
      </c>
      <c r="G51" t="s">
        <v>231</v>
      </c>
      <c r="H51" t="s">
        <v>232</v>
      </c>
      <c r="I51" t="s">
        <v>233</v>
      </c>
      <c r="J51" t="s">
        <v>234</v>
      </c>
      <c r="K51" t="s">
        <v>235</v>
      </c>
      <c r="L51">
        <v>2</v>
      </c>
      <c r="M51">
        <v>43.900199999999998</v>
      </c>
      <c r="N51">
        <v>38.144799999999996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16.758600000000001</v>
      </c>
      <c r="X51" t="s">
        <v>269</v>
      </c>
      <c r="Y51">
        <v>2.6821000000000002</v>
      </c>
      <c r="Z51" t="s">
        <v>247</v>
      </c>
      <c r="AA51">
        <v>1.1032999999999999</v>
      </c>
      <c r="AB51" t="s">
        <v>270</v>
      </c>
      <c r="AC51">
        <v>2.2787999999999999</v>
      </c>
      <c r="AD51">
        <v>1.5</v>
      </c>
      <c r="AE51">
        <v>143.0462</v>
      </c>
      <c r="AF51">
        <v>14</v>
      </c>
      <c r="AG51">
        <v>0</v>
      </c>
    </row>
    <row r="52" spans="1:33">
      <c r="A52" t="s">
        <v>311</v>
      </c>
      <c r="B52" s="1">
        <v>0.53819444444444442</v>
      </c>
      <c r="C52" t="s">
        <v>156</v>
      </c>
      <c r="D52" t="s">
        <v>229</v>
      </c>
      <c r="E52" t="s">
        <v>277</v>
      </c>
      <c r="F52">
        <v>3493</v>
      </c>
      <c r="G52" t="s">
        <v>231</v>
      </c>
      <c r="H52" t="s">
        <v>232</v>
      </c>
      <c r="I52" t="s">
        <v>5</v>
      </c>
      <c r="J52" t="s">
        <v>278</v>
      </c>
      <c r="K52" t="s">
        <v>279</v>
      </c>
      <c r="L52">
        <v>6</v>
      </c>
      <c r="M52">
        <v>42.0032</v>
      </c>
      <c r="N52">
        <v>24.6526</v>
      </c>
      <c r="O52">
        <v>12.8148</v>
      </c>
      <c r="P52">
        <v>4.8833000000000002</v>
      </c>
      <c r="Q52">
        <v>3.5646</v>
      </c>
      <c r="R52">
        <v>3.2987000000000002</v>
      </c>
      <c r="S52">
        <v>3.4394999999999998</v>
      </c>
      <c r="T52">
        <v>1.9451000000000001</v>
      </c>
      <c r="U52">
        <v>1.4177999999999999</v>
      </c>
      <c r="V52">
        <v>1.0992999999999999</v>
      </c>
      <c r="W52">
        <v>16.727900000000002</v>
      </c>
      <c r="X52" t="s">
        <v>312</v>
      </c>
      <c r="Y52">
        <v>2.6648000000000001</v>
      </c>
      <c r="Z52" t="s">
        <v>313</v>
      </c>
      <c r="AA52">
        <v>0.65010000000000001</v>
      </c>
      <c r="AB52" t="s">
        <v>314</v>
      </c>
      <c r="AC52">
        <v>1.2690999999999999</v>
      </c>
      <c r="AD52">
        <v>17.807200000000002</v>
      </c>
      <c r="AE52">
        <v>138.2379</v>
      </c>
      <c r="AF52">
        <v>14</v>
      </c>
      <c r="AG52">
        <v>48</v>
      </c>
    </row>
    <row r="53" spans="1:33">
      <c r="A53" t="s">
        <v>260</v>
      </c>
      <c r="B53" s="1">
        <v>0.51736111111111105</v>
      </c>
      <c r="C53" t="s">
        <v>156</v>
      </c>
      <c r="D53" t="s">
        <v>229</v>
      </c>
      <c r="E53" t="s">
        <v>230</v>
      </c>
      <c r="F53">
        <v>4787</v>
      </c>
      <c r="G53" t="s">
        <v>231</v>
      </c>
      <c r="H53" t="s">
        <v>232</v>
      </c>
      <c r="I53" t="s">
        <v>233</v>
      </c>
      <c r="J53" t="s">
        <v>234</v>
      </c>
      <c r="K53" t="s">
        <v>235</v>
      </c>
      <c r="L53">
        <v>2</v>
      </c>
      <c r="M53">
        <v>45.183500000000002</v>
      </c>
      <c r="N53">
        <v>39.558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16.6571</v>
      </c>
      <c r="X53" t="s">
        <v>261</v>
      </c>
      <c r="Y53">
        <v>1.1258999999999999</v>
      </c>
      <c r="Z53" t="s">
        <v>262</v>
      </c>
      <c r="AA53">
        <v>1.6072</v>
      </c>
      <c r="AB53" t="s">
        <v>263</v>
      </c>
      <c r="AC53">
        <v>2.3774999999999999</v>
      </c>
      <c r="AD53">
        <v>4</v>
      </c>
      <c r="AE53">
        <v>148.40899999999999</v>
      </c>
      <c r="AF53">
        <v>25</v>
      </c>
      <c r="AG53">
        <v>0</v>
      </c>
    </row>
    <row r="54" spans="1:33">
      <c r="A54" t="s">
        <v>914</v>
      </c>
      <c r="B54" s="1">
        <v>0.67361111111111116</v>
      </c>
      <c r="C54" t="s">
        <v>156</v>
      </c>
      <c r="D54" t="s">
        <v>719</v>
      </c>
      <c r="E54" t="s">
        <v>277</v>
      </c>
      <c r="F54">
        <v>3493</v>
      </c>
      <c r="G54" t="s">
        <v>231</v>
      </c>
      <c r="H54" t="s">
        <v>232</v>
      </c>
      <c r="I54" t="s">
        <v>5</v>
      </c>
      <c r="J54" t="s">
        <v>278</v>
      </c>
      <c r="K54" t="s">
        <v>900</v>
      </c>
      <c r="L54">
        <v>3</v>
      </c>
      <c r="M54">
        <v>51.814999999999998</v>
      </c>
      <c r="N54">
        <v>35.618200000000002</v>
      </c>
      <c r="O54">
        <v>12.390700000000001</v>
      </c>
      <c r="P54">
        <v>9.2012999999999998</v>
      </c>
      <c r="Q54">
        <v>4.7930000000000001</v>
      </c>
      <c r="R54">
        <v>2.8835000000000002</v>
      </c>
      <c r="S54">
        <v>1.7511000000000001</v>
      </c>
      <c r="T54">
        <v>1.2031000000000001</v>
      </c>
      <c r="U54">
        <v>0.89890000000000003</v>
      </c>
      <c r="V54">
        <v>0.80720000000000003</v>
      </c>
      <c r="W54">
        <v>16.5593</v>
      </c>
      <c r="X54" t="s">
        <v>298</v>
      </c>
      <c r="Y54">
        <v>1.5708</v>
      </c>
      <c r="Z54" t="s">
        <v>299</v>
      </c>
      <c r="AA54">
        <v>1.1859</v>
      </c>
      <c r="AB54" t="s">
        <v>915</v>
      </c>
      <c r="AC54">
        <v>1.028</v>
      </c>
      <c r="AD54">
        <v>2.6078999999999999</v>
      </c>
      <c r="AE54">
        <v>144.31399999999999</v>
      </c>
      <c r="AF54">
        <v>8</v>
      </c>
      <c r="AG54">
        <v>51</v>
      </c>
    </row>
    <row r="55" spans="1:33">
      <c r="A55" t="s">
        <v>905</v>
      </c>
      <c r="B55" s="1">
        <v>0.67361111111111116</v>
      </c>
      <c r="C55" t="s">
        <v>156</v>
      </c>
      <c r="D55" t="s">
        <v>719</v>
      </c>
      <c r="E55" t="s">
        <v>277</v>
      </c>
      <c r="F55">
        <v>3493</v>
      </c>
      <c r="G55" t="s">
        <v>231</v>
      </c>
      <c r="H55" t="s">
        <v>232</v>
      </c>
      <c r="I55" t="s">
        <v>5</v>
      </c>
      <c r="J55" t="s">
        <v>278</v>
      </c>
      <c r="K55" t="s">
        <v>900</v>
      </c>
      <c r="L55">
        <v>3</v>
      </c>
      <c r="M55">
        <v>53.72</v>
      </c>
      <c r="N55">
        <v>28.1447</v>
      </c>
      <c r="O55">
        <v>17.6816</v>
      </c>
      <c r="P55">
        <v>10.618499999999999</v>
      </c>
      <c r="Q55">
        <v>6.2390999999999996</v>
      </c>
      <c r="R55">
        <v>3.4073000000000002</v>
      </c>
      <c r="S55">
        <v>2.9929000000000001</v>
      </c>
      <c r="T55">
        <v>1.8601000000000001</v>
      </c>
      <c r="U55">
        <v>1.5676000000000001</v>
      </c>
      <c r="V55">
        <v>1.0185</v>
      </c>
      <c r="W55">
        <v>16.5443</v>
      </c>
      <c r="X55" t="s">
        <v>906</v>
      </c>
      <c r="Y55">
        <v>1.9677</v>
      </c>
      <c r="Z55" t="s">
        <v>907</v>
      </c>
      <c r="AA55">
        <v>1.7119</v>
      </c>
      <c r="AB55" t="s">
        <v>908</v>
      </c>
      <c r="AC55">
        <v>1.7453000000000001</v>
      </c>
      <c r="AD55">
        <v>16.657699999999998</v>
      </c>
      <c r="AE55">
        <v>165.87710000000001</v>
      </c>
      <c r="AF55">
        <v>6</v>
      </c>
      <c r="AG55">
        <v>50</v>
      </c>
    </row>
    <row r="56" spans="1:33">
      <c r="A56" t="s">
        <v>1074</v>
      </c>
      <c r="B56" s="1">
        <v>0.73958333333333337</v>
      </c>
      <c r="C56" t="s">
        <v>214</v>
      </c>
      <c r="D56" t="s">
        <v>229</v>
      </c>
      <c r="E56" t="s">
        <v>277</v>
      </c>
      <c r="F56">
        <v>3105</v>
      </c>
      <c r="G56" t="s">
        <v>979</v>
      </c>
      <c r="H56" t="s">
        <v>980</v>
      </c>
      <c r="I56" t="s">
        <v>5</v>
      </c>
      <c r="J56" t="s">
        <v>278</v>
      </c>
      <c r="K56" t="s">
        <v>1061</v>
      </c>
      <c r="L56">
        <v>5</v>
      </c>
      <c r="M56">
        <v>36.371499999999997</v>
      </c>
      <c r="N56">
        <v>48.915799999999997</v>
      </c>
      <c r="O56">
        <v>18.924199999999999</v>
      </c>
      <c r="P56">
        <v>6.1543999999999999</v>
      </c>
      <c r="Q56">
        <v>6.1159999999999997</v>
      </c>
      <c r="R56">
        <v>4.1349999999999998</v>
      </c>
      <c r="S56">
        <v>1.8355999999999999</v>
      </c>
      <c r="T56">
        <v>2.1339999999999999</v>
      </c>
      <c r="U56">
        <v>0.72789999999999999</v>
      </c>
      <c r="V56">
        <v>0.97850000000000004</v>
      </c>
      <c r="W56">
        <v>16.5229</v>
      </c>
      <c r="X56" t="s">
        <v>284</v>
      </c>
      <c r="Y56">
        <v>1.2446999999999999</v>
      </c>
      <c r="Z56" t="s">
        <v>285</v>
      </c>
      <c r="AA56">
        <v>1.0152000000000001</v>
      </c>
      <c r="AB56" t="s">
        <v>644</v>
      </c>
      <c r="AC56">
        <v>1.4162999999999999</v>
      </c>
      <c r="AD56">
        <v>21.1126</v>
      </c>
      <c r="AE56">
        <v>167.6045</v>
      </c>
      <c r="AF56">
        <v>10</v>
      </c>
      <c r="AG56">
        <v>64</v>
      </c>
    </row>
    <row r="57" spans="1:33">
      <c r="A57" t="s">
        <v>795</v>
      </c>
      <c r="B57" s="1">
        <v>0.64930555555555558</v>
      </c>
      <c r="C57" t="s">
        <v>156</v>
      </c>
      <c r="D57" t="s">
        <v>719</v>
      </c>
      <c r="E57" t="s">
        <v>277</v>
      </c>
      <c r="F57">
        <v>3493</v>
      </c>
      <c r="G57" t="s">
        <v>231</v>
      </c>
      <c r="H57" t="s">
        <v>232</v>
      </c>
      <c r="I57" t="s">
        <v>5</v>
      </c>
      <c r="J57" t="s">
        <v>278</v>
      </c>
      <c r="K57" t="s">
        <v>788</v>
      </c>
      <c r="L57">
        <v>5</v>
      </c>
      <c r="M57">
        <v>28.635000000000002</v>
      </c>
      <c r="N57">
        <v>36.427999999999997</v>
      </c>
      <c r="O57">
        <v>26.28</v>
      </c>
      <c r="P57">
        <v>5.9427000000000003</v>
      </c>
      <c r="Q57">
        <v>3.1930999999999998</v>
      </c>
      <c r="R57">
        <v>4.1143999999999998</v>
      </c>
      <c r="S57">
        <v>1.9014</v>
      </c>
      <c r="T57">
        <v>1.2582</v>
      </c>
      <c r="U57">
        <v>1.0389999999999999</v>
      </c>
      <c r="V57">
        <v>0.8921</v>
      </c>
      <c r="W57">
        <v>16.244299999999999</v>
      </c>
      <c r="X57" t="s">
        <v>257</v>
      </c>
      <c r="Y57">
        <v>2.0605000000000002</v>
      </c>
      <c r="Z57" t="s">
        <v>258</v>
      </c>
      <c r="AA57">
        <v>1.7403</v>
      </c>
      <c r="AB57" t="s">
        <v>307</v>
      </c>
      <c r="AC57">
        <v>1.3075000000000001</v>
      </c>
      <c r="AD57">
        <v>23.332899999999999</v>
      </c>
      <c r="AE57">
        <v>154.36940000000001</v>
      </c>
      <c r="AF57">
        <v>8</v>
      </c>
      <c r="AG57">
        <v>50</v>
      </c>
    </row>
    <row r="58" spans="1:33">
      <c r="A58" t="s">
        <v>1148</v>
      </c>
      <c r="B58" s="1">
        <v>0.80208333333333337</v>
      </c>
      <c r="C58" t="s">
        <v>214</v>
      </c>
      <c r="D58" t="s">
        <v>719</v>
      </c>
      <c r="E58" t="s">
        <v>230</v>
      </c>
      <c r="F58">
        <v>3752</v>
      </c>
      <c r="G58" t="s">
        <v>979</v>
      </c>
      <c r="H58" t="s">
        <v>980</v>
      </c>
      <c r="I58" t="s">
        <v>233</v>
      </c>
      <c r="J58" t="s">
        <v>234</v>
      </c>
      <c r="K58" t="s">
        <v>1145</v>
      </c>
      <c r="L58">
        <v>2</v>
      </c>
      <c r="M58">
        <v>65.176000000000002</v>
      </c>
      <c r="N58">
        <v>33.1556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16.190000000000001</v>
      </c>
      <c r="X58" t="s">
        <v>246</v>
      </c>
      <c r="Y58">
        <v>1.9227000000000001</v>
      </c>
      <c r="Z58" t="s">
        <v>1149</v>
      </c>
      <c r="AA58">
        <v>1.5298</v>
      </c>
      <c r="AB58" t="s">
        <v>251</v>
      </c>
      <c r="AC58">
        <v>2.0386000000000002</v>
      </c>
      <c r="AD58">
        <v>1.5</v>
      </c>
      <c r="AE58">
        <v>164.21430000000001</v>
      </c>
      <c r="AF58">
        <v>4</v>
      </c>
      <c r="AG58">
        <v>0</v>
      </c>
    </row>
    <row r="59" spans="1:33">
      <c r="A59" t="s">
        <v>1078</v>
      </c>
      <c r="B59" s="1">
        <v>0.73958333333333337</v>
      </c>
      <c r="C59" t="s">
        <v>214</v>
      </c>
      <c r="D59" t="s">
        <v>229</v>
      </c>
      <c r="E59" t="s">
        <v>277</v>
      </c>
      <c r="F59">
        <v>3105</v>
      </c>
      <c r="G59" t="s">
        <v>979</v>
      </c>
      <c r="H59" t="s">
        <v>980</v>
      </c>
      <c r="I59" t="s">
        <v>5</v>
      </c>
      <c r="J59" t="s">
        <v>278</v>
      </c>
      <c r="K59" t="s">
        <v>1061</v>
      </c>
      <c r="L59">
        <v>5</v>
      </c>
      <c r="M59">
        <v>34.210999999999999</v>
      </c>
      <c r="N59">
        <v>42.520400000000002</v>
      </c>
      <c r="O59">
        <v>17.452000000000002</v>
      </c>
      <c r="P59">
        <v>4.8658999999999999</v>
      </c>
      <c r="Q59">
        <v>3.8845000000000001</v>
      </c>
      <c r="R59">
        <v>1.7972999999999999</v>
      </c>
      <c r="S59">
        <v>2.5085999999999999</v>
      </c>
      <c r="T59">
        <v>0.69159999999999999</v>
      </c>
      <c r="U59">
        <v>0.64470000000000005</v>
      </c>
      <c r="V59">
        <v>0.94679999999999997</v>
      </c>
      <c r="W59">
        <v>16.108599999999999</v>
      </c>
      <c r="X59" t="s">
        <v>1021</v>
      </c>
      <c r="Y59">
        <v>2.4874000000000001</v>
      </c>
      <c r="Z59" t="s">
        <v>1079</v>
      </c>
      <c r="AA59">
        <v>6.3799999999999996E-2</v>
      </c>
      <c r="AB59" t="s">
        <v>804</v>
      </c>
      <c r="AC59">
        <v>0.44169999999999998</v>
      </c>
      <c r="AD59">
        <v>12.4649</v>
      </c>
      <c r="AE59">
        <v>141.08920000000001</v>
      </c>
      <c r="AF59">
        <v>12</v>
      </c>
      <c r="AG59">
        <v>45</v>
      </c>
    </row>
    <row r="60" spans="1:33">
      <c r="A60" t="s">
        <v>315</v>
      </c>
      <c r="B60" s="1">
        <v>0.53819444444444442</v>
      </c>
      <c r="C60" t="s">
        <v>156</v>
      </c>
      <c r="D60" t="s">
        <v>229</v>
      </c>
      <c r="E60" t="s">
        <v>277</v>
      </c>
      <c r="F60">
        <v>3493</v>
      </c>
      <c r="G60" t="s">
        <v>231</v>
      </c>
      <c r="H60" t="s">
        <v>232</v>
      </c>
      <c r="I60" t="s">
        <v>5</v>
      </c>
      <c r="J60" t="s">
        <v>278</v>
      </c>
      <c r="K60" t="s">
        <v>279</v>
      </c>
      <c r="L60">
        <v>3</v>
      </c>
      <c r="M60">
        <v>56.31</v>
      </c>
      <c r="N60">
        <v>22.0106</v>
      </c>
      <c r="O60">
        <v>13.1517</v>
      </c>
      <c r="P60">
        <v>4.2289000000000003</v>
      </c>
      <c r="Q60">
        <v>3.4419</v>
      </c>
      <c r="R60">
        <v>0</v>
      </c>
      <c r="S60">
        <v>0</v>
      </c>
      <c r="T60">
        <v>0</v>
      </c>
      <c r="U60">
        <v>0</v>
      </c>
      <c r="V60">
        <v>0</v>
      </c>
      <c r="W60">
        <v>16.1021</v>
      </c>
      <c r="X60" t="s">
        <v>316</v>
      </c>
      <c r="Y60">
        <v>1.4076</v>
      </c>
      <c r="Z60" t="s">
        <v>317</v>
      </c>
      <c r="AA60">
        <v>1.1841999999999999</v>
      </c>
      <c r="AB60" t="s">
        <v>318</v>
      </c>
      <c r="AC60">
        <v>1.6767000000000001</v>
      </c>
      <c r="AD60">
        <v>4.2</v>
      </c>
      <c r="AE60">
        <v>131.46</v>
      </c>
      <c r="AF60">
        <v>10</v>
      </c>
      <c r="AG60">
        <v>45</v>
      </c>
    </row>
    <row r="61" spans="1:33">
      <c r="A61" t="s">
        <v>921</v>
      </c>
      <c r="B61" s="1">
        <v>0.67361111111111116</v>
      </c>
      <c r="C61" t="s">
        <v>156</v>
      </c>
      <c r="D61" t="s">
        <v>719</v>
      </c>
      <c r="E61" t="s">
        <v>277</v>
      </c>
      <c r="F61">
        <v>3493</v>
      </c>
      <c r="G61" t="s">
        <v>231</v>
      </c>
      <c r="H61" t="s">
        <v>232</v>
      </c>
      <c r="I61" t="s">
        <v>5</v>
      </c>
      <c r="J61" t="s">
        <v>278</v>
      </c>
      <c r="K61" t="s">
        <v>900</v>
      </c>
      <c r="L61">
        <v>3</v>
      </c>
      <c r="M61">
        <v>34.075000000000003</v>
      </c>
      <c r="N61">
        <v>37.084200000000003</v>
      </c>
      <c r="O61">
        <v>14.0632</v>
      </c>
      <c r="P61">
        <v>5.8242000000000003</v>
      </c>
      <c r="Q61">
        <v>1.9537</v>
      </c>
      <c r="R61">
        <v>2.5308000000000002</v>
      </c>
      <c r="S61">
        <v>1.9698</v>
      </c>
      <c r="T61">
        <v>1.1474</v>
      </c>
      <c r="U61">
        <v>0</v>
      </c>
      <c r="V61">
        <v>0</v>
      </c>
      <c r="W61">
        <v>16.035</v>
      </c>
      <c r="X61" t="s">
        <v>922</v>
      </c>
      <c r="Y61">
        <v>0.11799999999999999</v>
      </c>
      <c r="Z61" t="s">
        <v>923</v>
      </c>
      <c r="AA61">
        <v>2.2700000000000001E-2</v>
      </c>
      <c r="AB61" t="s">
        <v>559</v>
      </c>
      <c r="AC61">
        <v>1.5065</v>
      </c>
      <c r="AD61">
        <v>2.4</v>
      </c>
      <c r="AE61">
        <v>120.5334</v>
      </c>
      <c r="AF61">
        <v>10</v>
      </c>
      <c r="AG61">
        <v>51</v>
      </c>
    </row>
    <row r="62" spans="1:33">
      <c r="A62" t="s">
        <v>1108</v>
      </c>
      <c r="B62" s="1">
        <v>0.76041666666666663</v>
      </c>
      <c r="C62" t="s">
        <v>214</v>
      </c>
      <c r="D62" t="s">
        <v>229</v>
      </c>
      <c r="E62" t="s">
        <v>277</v>
      </c>
      <c r="F62">
        <v>3105</v>
      </c>
      <c r="G62" t="s">
        <v>979</v>
      </c>
      <c r="H62" t="s">
        <v>980</v>
      </c>
      <c r="I62" t="s">
        <v>5</v>
      </c>
      <c r="J62" t="s">
        <v>278</v>
      </c>
      <c r="K62" t="s">
        <v>1087</v>
      </c>
      <c r="L62">
        <v>5</v>
      </c>
      <c r="M62">
        <v>29.905899999999999</v>
      </c>
      <c r="N62">
        <v>23.306899999999999</v>
      </c>
      <c r="O62">
        <v>13.853400000000001</v>
      </c>
      <c r="P62">
        <v>3.4081999999999999</v>
      </c>
      <c r="Q62">
        <v>3.1318000000000001</v>
      </c>
      <c r="R62">
        <v>2.7951000000000001</v>
      </c>
      <c r="S62">
        <v>1.7889999999999999</v>
      </c>
      <c r="T62">
        <v>1.1492</v>
      </c>
      <c r="U62">
        <v>1.0133000000000001</v>
      </c>
      <c r="V62">
        <v>1.8843000000000001</v>
      </c>
      <c r="W62">
        <v>16.0336</v>
      </c>
      <c r="X62" t="s">
        <v>1044</v>
      </c>
      <c r="Y62">
        <v>0.74160000000000004</v>
      </c>
      <c r="Z62" t="s">
        <v>1109</v>
      </c>
      <c r="AA62">
        <v>1.6148</v>
      </c>
      <c r="AB62" t="s">
        <v>1110</v>
      </c>
      <c r="AC62">
        <v>0.94850000000000001</v>
      </c>
      <c r="AD62">
        <v>8.9138999999999999</v>
      </c>
      <c r="AE62">
        <v>110.48950000000001</v>
      </c>
      <c r="AF62">
        <v>25</v>
      </c>
      <c r="AG62">
        <v>45</v>
      </c>
    </row>
    <row r="63" spans="1:33">
      <c r="A63" t="s">
        <v>798</v>
      </c>
      <c r="B63" s="1">
        <v>0.64930555555555558</v>
      </c>
      <c r="C63" t="s">
        <v>156</v>
      </c>
      <c r="D63" t="s">
        <v>719</v>
      </c>
      <c r="E63" t="s">
        <v>277</v>
      </c>
      <c r="F63">
        <v>3493</v>
      </c>
      <c r="G63" t="s">
        <v>231</v>
      </c>
      <c r="H63" t="s">
        <v>232</v>
      </c>
      <c r="I63" t="s">
        <v>5</v>
      </c>
      <c r="J63" t="s">
        <v>278</v>
      </c>
      <c r="K63" t="s">
        <v>788</v>
      </c>
      <c r="L63">
        <v>9</v>
      </c>
      <c r="M63">
        <v>49.055</v>
      </c>
      <c r="N63">
        <v>35.943800000000003</v>
      </c>
      <c r="O63">
        <v>14.800700000000001</v>
      </c>
      <c r="P63">
        <v>6.6444999999999999</v>
      </c>
      <c r="Q63">
        <v>4.5296000000000003</v>
      </c>
      <c r="R63">
        <v>3.4748000000000001</v>
      </c>
      <c r="S63">
        <v>1.7255</v>
      </c>
      <c r="T63">
        <v>1.0886</v>
      </c>
      <c r="U63">
        <v>0.76</v>
      </c>
      <c r="V63">
        <v>1.6244000000000001</v>
      </c>
      <c r="W63">
        <v>16.0029</v>
      </c>
      <c r="X63" t="s">
        <v>799</v>
      </c>
      <c r="Y63">
        <v>2.8199999999999999E-2</v>
      </c>
      <c r="Z63" t="s">
        <v>703</v>
      </c>
      <c r="AA63">
        <v>0</v>
      </c>
      <c r="AB63" t="s">
        <v>800</v>
      </c>
      <c r="AC63">
        <v>1.6830000000000001</v>
      </c>
      <c r="AD63">
        <v>12.991099999999999</v>
      </c>
      <c r="AE63">
        <v>150.352</v>
      </c>
      <c r="AF63">
        <v>20</v>
      </c>
      <c r="AG63">
        <v>48</v>
      </c>
    </row>
    <row r="64" spans="1:33">
      <c r="A64" t="s">
        <v>805</v>
      </c>
      <c r="B64" s="1">
        <v>0.64930555555555558</v>
      </c>
      <c r="C64" t="s">
        <v>156</v>
      </c>
      <c r="D64" t="s">
        <v>719</v>
      </c>
      <c r="E64" t="s">
        <v>277</v>
      </c>
      <c r="F64">
        <v>3493</v>
      </c>
      <c r="G64" t="s">
        <v>231</v>
      </c>
      <c r="H64" t="s">
        <v>232</v>
      </c>
      <c r="I64" t="s">
        <v>5</v>
      </c>
      <c r="J64" t="s">
        <v>278</v>
      </c>
      <c r="K64" t="s">
        <v>788</v>
      </c>
      <c r="L64">
        <v>5</v>
      </c>
      <c r="M64">
        <v>28.0869</v>
      </c>
      <c r="N64">
        <v>37.729599999999998</v>
      </c>
      <c r="O64">
        <v>8.6394000000000002</v>
      </c>
      <c r="P64">
        <v>3.8037000000000001</v>
      </c>
      <c r="Q64">
        <v>2.0455000000000001</v>
      </c>
      <c r="R64">
        <v>2.2503000000000002</v>
      </c>
      <c r="S64">
        <v>2.0438999999999998</v>
      </c>
      <c r="T64">
        <v>1.8313999999999999</v>
      </c>
      <c r="U64">
        <v>0.93400000000000005</v>
      </c>
      <c r="V64">
        <v>0.82799999999999996</v>
      </c>
      <c r="W64">
        <v>15.9057</v>
      </c>
      <c r="X64" t="s">
        <v>646</v>
      </c>
      <c r="Y64">
        <v>1.4016</v>
      </c>
      <c r="Z64" t="s">
        <v>806</v>
      </c>
      <c r="AA64">
        <v>5.0700000000000002E-2</v>
      </c>
      <c r="AB64" t="s">
        <v>807</v>
      </c>
      <c r="AC64">
        <v>1.9513</v>
      </c>
      <c r="AD64">
        <v>20.5901</v>
      </c>
      <c r="AE64">
        <v>128.09219999999999</v>
      </c>
      <c r="AF64">
        <v>25</v>
      </c>
      <c r="AG64">
        <v>46</v>
      </c>
    </row>
    <row r="65" spans="1:33">
      <c r="A65" t="s">
        <v>737</v>
      </c>
      <c r="B65" s="1">
        <v>0.62847222222222221</v>
      </c>
      <c r="C65" t="s">
        <v>156</v>
      </c>
      <c r="D65" t="s">
        <v>719</v>
      </c>
      <c r="E65" t="s">
        <v>335</v>
      </c>
      <c r="F65">
        <v>6728</v>
      </c>
      <c r="G65" t="s">
        <v>231</v>
      </c>
      <c r="H65" t="s">
        <v>232</v>
      </c>
      <c r="I65" t="s">
        <v>5</v>
      </c>
      <c r="J65" t="s">
        <v>278</v>
      </c>
      <c r="K65" t="s">
        <v>720</v>
      </c>
      <c r="L65">
        <v>4</v>
      </c>
      <c r="M65">
        <v>50.786000000000001</v>
      </c>
      <c r="N65">
        <v>39.729999999999997</v>
      </c>
      <c r="O65">
        <v>30.729600000000001</v>
      </c>
      <c r="P65">
        <v>11.6691</v>
      </c>
      <c r="Q65">
        <v>9.8012999999999995</v>
      </c>
      <c r="R65">
        <v>5.5042</v>
      </c>
      <c r="S65">
        <v>3.2757000000000001</v>
      </c>
      <c r="T65">
        <v>1.4544999999999999</v>
      </c>
      <c r="U65">
        <v>1.7384999999999999</v>
      </c>
      <c r="V65">
        <v>1.8187</v>
      </c>
      <c r="W65">
        <v>15.631399999999999</v>
      </c>
      <c r="X65" t="s">
        <v>324</v>
      </c>
      <c r="Y65">
        <v>0.5091</v>
      </c>
      <c r="Z65" t="s">
        <v>555</v>
      </c>
      <c r="AA65">
        <v>2.3771</v>
      </c>
      <c r="AB65" t="s">
        <v>738</v>
      </c>
      <c r="AC65">
        <v>1.8906000000000001</v>
      </c>
      <c r="AD65">
        <v>38.980899999999998</v>
      </c>
      <c r="AE65">
        <v>215.89660000000001</v>
      </c>
      <c r="AF65">
        <v>14</v>
      </c>
      <c r="AG65">
        <v>78</v>
      </c>
    </row>
    <row r="66" spans="1:33">
      <c r="A66" t="s">
        <v>1084</v>
      </c>
      <c r="B66" s="1">
        <v>0.73958333333333337</v>
      </c>
      <c r="C66" t="s">
        <v>214</v>
      </c>
      <c r="D66" t="s">
        <v>229</v>
      </c>
      <c r="E66" t="s">
        <v>277</v>
      </c>
      <c r="F66">
        <v>3105</v>
      </c>
      <c r="G66" t="s">
        <v>979</v>
      </c>
      <c r="H66" t="s">
        <v>980</v>
      </c>
      <c r="I66" t="s">
        <v>5</v>
      </c>
      <c r="J66" t="s">
        <v>278</v>
      </c>
      <c r="K66" t="s">
        <v>1061</v>
      </c>
      <c r="L66">
        <v>5</v>
      </c>
      <c r="M66">
        <v>27.7636</v>
      </c>
      <c r="N66">
        <v>18.7209</v>
      </c>
      <c r="O66">
        <v>12.1586</v>
      </c>
      <c r="P66">
        <v>5.9825999999999997</v>
      </c>
      <c r="Q66">
        <v>2.2909999999999999</v>
      </c>
      <c r="R66">
        <v>2.7056</v>
      </c>
      <c r="S66">
        <v>2.1947999999999999</v>
      </c>
      <c r="T66">
        <v>1.0236000000000001</v>
      </c>
      <c r="U66">
        <v>0.63260000000000005</v>
      </c>
      <c r="V66">
        <v>0.75309999999999999</v>
      </c>
      <c r="W66">
        <v>15.392899999999999</v>
      </c>
      <c r="X66" t="s">
        <v>1085</v>
      </c>
      <c r="Y66">
        <v>0.111</v>
      </c>
      <c r="Z66" t="s">
        <v>1086</v>
      </c>
      <c r="AA66">
        <v>1.0955999999999999</v>
      </c>
      <c r="AB66" t="s">
        <v>1065</v>
      </c>
      <c r="AC66">
        <v>1.4728000000000001</v>
      </c>
      <c r="AD66">
        <v>13.1584</v>
      </c>
      <c r="AE66">
        <v>105.4571</v>
      </c>
      <c r="AF66">
        <v>33</v>
      </c>
      <c r="AG66">
        <v>45</v>
      </c>
    </row>
    <row r="67" spans="1:33">
      <c r="A67" t="s">
        <v>304</v>
      </c>
      <c r="B67" s="1">
        <v>0.53819444444444442</v>
      </c>
      <c r="C67" t="s">
        <v>156</v>
      </c>
      <c r="D67" t="s">
        <v>229</v>
      </c>
      <c r="E67" t="s">
        <v>277</v>
      </c>
      <c r="F67">
        <v>3493</v>
      </c>
      <c r="G67" t="s">
        <v>231</v>
      </c>
      <c r="H67" t="s">
        <v>232</v>
      </c>
      <c r="I67" t="s">
        <v>5</v>
      </c>
      <c r="J67" t="s">
        <v>278</v>
      </c>
      <c r="K67" t="s">
        <v>279</v>
      </c>
      <c r="L67">
        <v>3</v>
      </c>
      <c r="M67">
        <v>39.1</v>
      </c>
      <c r="N67">
        <v>44.247</v>
      </c>
      <c r="O67">
        <v>18.502300000000002</v>
      </c>
      <c r="P67">
        <v>7.9836</v>
      </c>
      <c r="Q67">
        <v>3.6194000000000002</v>
      </c>
      <c r="R67">
        <v>3.8260999999999998</v>
      </c>
      <c r="S67">
        <v>2.0089000000000001</v>
      </c>
      <c r="T67">
        <v>1.1997</v>
      </c>
      <c r="U67">
        <v>0.74039999999999995</v>
      </c>
      <c r="V67">
        <v>0.96150000000000002</v>
      </c>
      <c r="W67">
        <v>15.2607</v>
      </c>
      <c r="X67" t="s">
        <v>305</v>
      </c>
      <c r="Y67">
        <v>1.0753999999999999</v>
      </c>
      <c r="Z67" t="s">
        <v>306</v>
      </c>
      <c r="AA67">
        <v>0.46829999999999999</v>
      </c>
      <c r="AB67" t="s">
        <v>307</v>
      </c>
      <c r="AC67">
        <v>1.4935</v>
      </c>
      <c r="AD67">
        <v>8.3567</v>
      </c>
      <c r="AE67">
        <v>148.84350000000001</v>
      </c>
      <c r="AF67">
        <v>8</v>
      </c>
      <c r="AG67">
        <v>48</v>
      </c>
    </row>
    <row r="68" spans="1:33">
      <c r="A68" t="s">
        <v>724</v>
      </c>
      <c r="B68" s="1">
        <v>0.62847222222222221</v>
      </c>
      <c r="C68" t="s">
        <v>156</v>
      </c>
      <c r="D68" t="s">
        <v>719</v>
      </c>
      <c r="E68" t="s">
        <v>335</v>
      </c>
      <c r="F68">
        <v>6728</v>
      </c>
      <c r="G68" t="s">
        <v>231</v>
      </c>
      <c r="H68" t="s">
        <v>232</v>
      </c>
      <c r="I68" t="s">
        <v>5</v>
      </c>
      <c r="J68" t="s">
        <v>278</v>
      </c>
      <c r="K68" t="s">
        <v>720</v>
      </c>
      <c r="L68">
        <v>8</v>
      </c>
      <c r="M68">
        <v>98</v>
      </c>
      <c r="N68">
        <v>76.592299999999994</v>
      </c>
      <c r="O68">
        <v>28.24</v>
      </c>
      <c r="P68">
        <v>12.867100000000001</v>
      </c>
      <c r="Q68">
        <v>5.2123999999999997</v>
      </c>
      <c r="R68">
        <v>4.4733000000000001</v>
      </c>
      <c r="S68">
        <v>5.8621999999999996</v>
      </c>
      <c r="T68">
        <v>2.3371</v>
      </c>
      <c r="U68">
        <v>2.5354000000000001</v>
      </c>
      <c r="V68">
        <v>2.6021999999999998</v>
      </c>
      <c r="W68">
        <v>15.0007</v>
      </c>
      <c r="X68" t="s">
        <v>305</v>
      </c>
      <c r="Y68">
        <v>0.87139999999999995</v>
      </c>
      <c r="Z68" t="s">
        <v>266</v>
      </c>
      <c r="AA68">
        <v>1.3147</v>
      </c>
      <c r="AB68" t="s">
        <v>725</v>
      </c>
      <c r="AC68">
        <v>1.5053000000000001</v>
      </c>
      <c r="AD68">
        <v>14.315099999999999</v>
      </c>
      <c r="AE68">
        <v>271.72919999999999</v>
      </c>
      <c r="AF68">
        <v>6</v>
      </c>
      <c r="AG68">
        <v>79</v>
      </c>
    </row>
    <row r="69" spans="1:33">
      <c r="A69" t="s">
        <v>734</v>
      </c>
      <c r="B69" s="1">
        <v>0.62847222222222221</v>
      </c>
      <c r="C69" t="s">
        <v>156</v>
      </c>
      <c r="D69" t="s">
        <v>719</v>
      </c>
      <c r="E69" t="s">
        <v>335</v>
      </c>
      <c r="F69">
        <v>6728</v>
      </c>
      <c r="G69" t="s">
        <v>231</v>
      </c>
      <c r="H69" t="s">
        <v>232</v>
      </c>
      <c r="I69" t="s">
        <v>5</v>
      </c>
      <c r="J69" t="s">
        <v>278</v>
      </c>
      <c r="K69" t="s">
        <v>720</v>
      </c>
      <c r="L69">
        <v>7</v>
      </c>
      <c r="M69">
        <v>69.42</v>
      </c>
      <c r="N69">
        <v>49.552</v>
      </c>
      <c r="O69">
        <v>47.2</v>
      </c>
      <c r="P69">
        <v>10.338900000000001</v>
      </c>
      <c r="Q69">
        <v>7.1134000000000004</v>
      </c>
      <c r="R69">
        <v>5.8090000000000002</v>
      </c>
      <c r="S69">
        <v>5.6258999999999997</v>
      </c>
      <c r="T69">
        <v>3.4293999999999998</v>
      </c>
      <c r="U69">
        <v>1.7378</v>
      </c>
      <c r="V69">
        <v>2.7139000000000002</v>
      </c>
      <c r="W69">
        <v>14.993600000000001</v>
      </c>
      <c r="X69" t="s">
        <v>646</v>
      </c>
      <c r="Y69">
        <v>2.9016000000000002</v>
      </c>
      <c r="Z69" t="s">
        <v>243</v>
      </c>
      <c r="AA69">
        <v>1.5840000000000001</v>
      </c>
      <c r="AB69" t="s">
        <v>282</v>
      </c>
      <c r="AC69">
        <v>1.6639999999999999</v>
      </c>
      <c r="AD69">
        <v>12.1083</v>
      </c>
      <c r="AE69">
        <v>236.1917</v>
      </c>
      <c r="AF69">
        <v>12</v>
      </c>
      <c r="AG69">
        <v>84</v>
      </c>
    </row>
    <row r="70" spans="1:33">
      <c r="A70" t="s">
        <v>911</v>
      </c>
      <c r="B70" s="1">
        <v>0.67361111111111116</v>
      </c>
      <c r="C70" t="s">
        <v>156</v>
      </c>
      <c r="D70" t="s">
        <v>719</v>
      </c>
      <c r="E70" t="s">
        <v>277</v>
      </c>
      <c r="F70">
        <v>3493</v>
      </c>
      <c r="G70" t="s">
        <v>231</v>
      </c>
      <c r="H70" t="s">
        <v>232</v>
      </c>
      <c r="I70" t="s">
        <v>5</v>
      </c>
      <c r="J70" t="s">
        <v>278</v>
      </c>
      <c r="K70" t="s">
        <v>900</v>
      </c>
      <c r="L70">
        <v>3</v>
      </c>
      <c r="M70">
        <v>51.29</v>
      </c>
      <c r="N70">
        <v>39.089199999999998</v>
      </c>
      <c r="O70">
        <v>23.427600000000002</v>
      </c>
      <c r="P70">
        <v>6.8262999999999998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14.835000000000001</v>
      </c>
      <c r="X70" t="s">
        <v>451</v>
      </c>
      <c r="Y70">
        <v>1.7504</v>
      </c>
      <c r="Z70" t="s">
        <v>912</v>
      </c>
      <c r="AA70">
        <v>0.2964</v>
      </c>
      <c r="AB70" t="s">
        <v>913</v>
      </c>
      <c r="AC70">
        <v>1.8573999999999999</v>
      </c>
      <c r="AD70">
        <v>0.6</v>
      </c>
      <c r="AE70">
        <v>155.5959</v>
      </c>
      <c r="AF70">
        <v>12</v>
      </c>
      <c r="AG70">
        <v>52</v>
      </c>
    </row>
    <row r="71" spans="1:33">
      <c r="A71" t="s">
        <v>1155</v>
      </c>
      <c r="B71" s="1">
        <v>0.80208333333333337</v>
      </c>
      <c r="C71" t="s">
        <v>214</v>
      </c>
      <c r="D71" t="s">
        <v>719</v>
      </c>
      <c r="E71" t="s">
        <v>230</v>
      </c>
      <c r="F71">
        <v>3752</v>
      </c>
      <c r="G71" t="s">
        <v>979</v>
      </c>
      <c r="H71" t="s">
        <v>980</v>
      </c>
      <c r="I71" t="s">
        <v>233</v>
      </c>
      <c r="J71" t="s">
        <v>234</v>
      </c>
      <c r="K71" t="s">
        <v>1145</v>
      </c>
      <c r="L71">
        <v>2</v>
      </c>
      <c r="M71">
        <v>43.349499999999999</v>
      </c>
      <c r="N71">
        <v>27.738600000000002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14.821400000000001</v>
      </c>
      <c r="X71" t="s">
        <v>997</v>
      </c>
      <c r="Y71">
        <v>1.9948999999999999</v>
      </c>
      <c r="Z71" t="s">
        <v>1156</v>
      </c>
      <c r="AA71">
        <v>0.85019999999999996</v>
      </c>
      <c r="AB71" t="s">
        <v>273</v>
      </c>
      <c r="AC71">
        <v>0.39279999999999998</v>
      </c>
      <c r="AD71">
        <v>1.5</v>
      </c>
      <c r="AE71">
        <v>121.8956</v>
      </c>
      <c r="AF71">
        <v>33</v>
      </c>
      <c r="AG71">
        <v>0</v>
      </c>
    </row>
    <row r="72" spans="1:33">
      <c r="A72" t="s">
        <v>739</v>
      </c>
      <c r="B72" s="1">
        <v>0.62847222222222221</v>
      </c>
      <c r="C72" t="s">
        <v>156</v>
      </c>
      <c r="D72" t="s">
        <v>719</v>
      </c>
      <c r="E72" t="s">
        <v>335</v>
      </c>
      <c r="F72">
        <v>6728</v>
      </c>
      <c r="G72" t="s">
        <v>231</v>
      </c>
      <c r="H72" t="s">
        <v>232</v>
      </c>
      <c r="I72" t="s">
        <v>5</v>
      </c>
      <c r="J72" t="s">
        <v>278</v>
      </c>
      <c r="K72" t="s">
        <v>720</v>
      </c>
      <c r="L72">
        <v>5</v>
      </c>
      <c r="M72">
        <v>48.1098</v>
      </c>
      <c r="N72">
        <v>54.650300000000001</v>
      </c>
      <c r="O72">
        <v>30.9236</v>
      </c>
      <c r="P72">
        <v>11.679600000000001</v>
      </c>
      <c r="Q72">
        <v>6.0646000000000004</v>
      </c>
      <c r="R72">
        <v>5.6653000000000002</v>
      </c>
      <c r="S72">
        <v>2.7000999999999999</v>
      </c>
      <c r="T72">
        <v>1.3438000000000001</v>
      </c>
      <c r="U72">
        <v>1.7455000000000001</v>
      </c>
      <c r="V72">
        <v>1.0744</v>
      </c>
      <c r="W72">
        <v>14.6557</v>
      </c>
      <c r="X72" t="s">
        <v>257</v>
      </c>
      <c r="Y72">
        <v>2.2075</v>
      </c>
      <c r="Z72" t="s">
        <v>258</v>
      </c>
      <c r="AA72">
        <v>1.9191</v>
      </c>
      <c r="AB72" t="s">
        <v>740</v>
      </c>
      <c r="AC72">
        <v>1.3580000000000001</v>
      </c>
      <c r="AD72">
        <v>29.8431</v>
      </c>
      <c r="AE72">
        <v>213.94030000000001</v>
      </c>
      <c r="AF72">
        <v>16</v>
      </c>
      <c r="AG72">
        <v>72</v>
      </c>
    </row>
    <row r="73" spans="1:33">
      <c r="A73" t="s">
        <v>554</v>
      </c>
      <c r="B73" s="1">
        <v>0.58333333333333337</v>
      </c>
      <c r="C73" t="s">
        <v>156</v>
      </c>
      <c r="D73" t="s">
        <v>533</v>
      </c>
      <c r="E73" t="s">
        <v>335</v>
      </c>
      <c r="F73">
        <v>6728</v>
      </c>
      <c r="G73" t="s">
        <v>231</v>
      </c>
      <c r="H73" t="s">
        <v>232</v>
      </c>
      <c r="I73" t="s">
        <v>5</v>
      </c>
      <c r="J73" t="s">
        <v>278</v>
      </c>
      <c r="K73" t="s">
        <v>534</v>
      </c>
      <c r="L73">
        <v>5</v>
      </c>
      <c r="M73">
        <v>64.835999999999999</v>
      </c>
      <c r="N73">
        <v>38.872</v>
      </c>
      <c r="O73">
        <v>42.856000000000002</v>
      </c>
      <c r="P73">
        <v>11.5992</v>
      </c>
      <c r="Q73">
        <v>6.5483000000000002</v>
      </c>
      <c r="R73">
        <v>5.4840999999999998</v>
      </c>
      <c r="S73">
        <v>3.9613</v>
      </c>
      <c r="T73">
        <v>2.8965000000000001</v>
      </c>
      <c r="U73">
        <v>2.7602000000000002</v>
      </c>
      <c r="V73">
        <v>1.583</v>
      </c>
      <c r="W73">
        <v>14.4407</v>
      </c>
      <c r="X73" t="s">
        <v>324</v>
      </c>
      <c r="Y73">
        <v>0.5091</v>
      </c>
      <c r="Z73" t="s">
        <v>555</v>
      </c>
      <c r="AA73">
        <v>1.9175</v>
      </c>
      <c r="AB73" t="s">
        <v>314</v>
      </c>
      <c r="AC73">
        <v>1.2745</v>
      </c>
      <c r="AD73">
        <v>15.670299999999999</v>
      </c>
      <c r="AE73">
        <v>215.20859999999999</v>
      </c>
      <c r="AF73">
        <v>12</v>
      </c>
      <c r="AG73">
        <v>85</v>
      </c>
    </row>
    <row r="74" spans="1:33">
      <c r="A74" t="s">
        <v>1157</v>
      </c>
      <c r="B74" s="1">
        <v>0.80208333333333337</v>
      </c>
      <c r="C74" t="s">
        <v>214</v>
      </c>
      <c r="D74" t="s">
        <v>719</v>
      </c>
      <c r="E74" t="s">
        <v>230</v>
      </c>
      <c r="F74">
        <v>3752</v>
      </c>
      <c r="G74" t="s">
        <v>979</v>
      </c>
      <c r="H74" t="s">
        <v>980</v>
      </c>
      <c r="I74" t="s">
        <v>233</v>
      </c>
      <c r="J74" t="s">
        <v>234</v>
      </c>
      <c r="K74" t="s">
        <v>1145</v>
      </c>
      <c r="L74">
        <v>2</v>
      </c>
      <c r="M74">
        <v>31.852900000000002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14.3171</v>
      </c>
      <c r="X74" t="s">
        <v>1158</v>
      </c>
      <c r="Y74">
        <v>1.1888000000000001</v>
      </c>
      <c r="Z74" t="s">
        <v>262</v>
      </c>
      <c r="AA74">
        <v>1.5857000000000001</v>
      </c>
      <c r="AB74" t="s">
        <v>1159</v>
      </c>
      <c r="AC74">
        <v>8.4443999999999999</v>
      </c>
      <c r="AD74">
        <v>0</v>
      </c>
      <c r="AE74">
        <v>105.8373</v>
      </c>
      <c r="AF74">
        <v>12</v>
      </c>
      <c r="AG74">
        <v>0</v>
      </c>
    </row>
    <row r="75" spans="1:33">
      <c r="A75" t="s">
        <v>1075</v>
      </c>
      <c r="B75" s="1">
        <v>0.73958333333333337</v>
      </c>
      <c r="C75" t="s">
        <v>214</v>
      </c>
      <c r="D75" t="s">
        <v>229</v>
      </c>
      <c r="E75" t="s">
        <v>277</v>
      </c>
      <c r="F75">
        <v>3105</v>
      </c>
      <c r="G75" t="s">
        <v>979</v>
      </c>
      <c r="H75" t="s">
        <v>980</v>
      </c>
      <c r="I75" t="s">
        <v>5</v>
      </c>
      <c r="J75" t="s">
        <v>278</v>
      </c>
      <c r="K75" t="s">
        <v>1061</v>
      </c>
      <c r="L75">
        <v>5</v>
      </c>
      <c r="M75">
        <v>42.854999999999997</v>
      </c>
      <c r="N75">
        <v>45.364800000000002</v>
      </c>
      <c r="O75">
        <v>13.289099999999999</v>
      </c>
      <c r="P75">
        <v>6.9817</v>
      </c>
      <c r="Q75">
        <v>5.6703999999999999</v>
      </c>
      <c r="R75">
        <v>3.0143</v>
      </c>
      <c r="S75">
        <v>5.3022999999999998</v>
      </c>
      <c r="T75">
        <v>1.7867</v>
      </c>
      <c r="U75">
        <v>1.8265</v>
      </c>
      <c r="V75">
        <v>1.2115</v>
      </c>
      <c r="W75">
        <v>14.312099999999999</v>
      </c>
      <c r="X75" t="s">
        <v>1076</v>
      </c>
      <c r="Y75">
        <v>0.92090000000000005</v>
      </c>
      <c r="Z75" t="s">
        <v>1077</v>
      </c>
      <c r="AA75">
        <v>0.79930000000000001</v>
      </c>
      <c r="AB75" t="s">
        <v>740</v>
      </c>
      <c r="AC75">
        <v>1.4510000000000001</v>
      </c>
      <c r="AD75">
        <v>19.846</v>
      </c>
      <c r="AE75">
        <v>164.6317</v>
      </c>
      <c r="AF75">
        <v>12</v>
      </c>
      <c r="AG75">
        <v>51</v>
      </c>
    </row>
    <row r="76" spans="1:33">
      <c r="A76" t="s">
        <v>916</v>
      </c>
      <c r="B76" s="1">
        <v>0.67361111111111116</v>
      </c>
      <c r="C76" t="s">
        <v>156</v>
      </c>
      <c r="D76" t="s">
        <v>719</v>
      </c>
      <c r="E76" t="s">
        <v>277</v>
      </c>
      <c r="F76">
        <v>3493</v>
      </c>
      <c r="G76" t="s">
        <v>231</v>
      </c>
      <c r="H76" t="s">
        <v>232</v>
      </c>
      <c r="I76" t="s">
        <v>5</v>
      </c>
      <c r="J76" t="s">
        <v>278</v>
      </c>
      <c r="K76" t="s">
        <v>900</v>
      </c>
      <c r="L76">
        <v>8</v>
      </c>
      <c r="M76">
        <v>34.9377</v>
      </c>
      <c r="N76">
        <v>34.113599999999998</v>
      </c>
      <c r="O76">
        <v>13.9598</v>
      </c>
      <c r="P76">
        <v>5.6096000000000004</v>
      </c>
      <c r="Q76">
        <v>4.1116999999999999</v>
      </c>
      <c r="R76">
        <v>5.0880000000000001</v>
      </c>
      <c r="S76">
        <v>2.4043999999999999</v>
      </c>
      <c r="T76">
        <v>1.5975999999999999</v>
      </c>
      <c r="U76">
        <v>1.0828</v>
      </c>
      <c r="V76">
        <v>1.3942000000000001</v>
      </c>
      <c r="W76">
        <v>14.258599999999999</v>
      </c>
      <c r="X76" t="s">
        <v>466</v>
      </c>
      <c r="Y76">
        <v>1.6124000000000001</v>
      </c>
      <c r="Z76" t="s">
        <v>467</v>
      </c>
      <c r="AA76">
        <v>2.4300999999999999</v>
      </c>
      <c r="AB76" t="s">
        <v>917</v>
      </c>
      <c r="AC76">
        <v>0.64990000000000003</v>
      </c>
      <c r="AD76">
        <v>16.892600000000002</v>
      </c>
      <c r="AE76">
        <v>140.143</v>
      </c>
      <c r="AF76">
        <v>25</v>
      </c>
      <c r="AG76">
        <v>54</v>
      </c>
    </row>
    <row r="77" spans="1:33">
      <c r="A77" t="s">
        <v>1080</v>
      </c>
      <c r="B77" s="1">
        <v>0.73958333333333337</v>
      </c>
      <c r="C77" t="s">
        <v>214</v>
      </c>
      <c r="D77" t="s">
        <v>229</v>
      </c>
      <c r="E77" t="s">
        <v>277</v>
      </c>
      <c r="F77">
        <v>3105</v>
      </c>
      <c r="G77" t="s">
        <v>979</v>
      </c>
      <c r="H77" t="s">
        <v>980</v>
      </c>
      <c r="I77" t="s">
        <v>5</v>
      </c>
      <c r="J77" t="s">
        <v>278</v>
      </c>
      <c r="K77" t="s">
        <v>1061</v>
      </c>
      <c r="L77">
        <v>3</v>
      </c>
      <c r="M77">
        <v>35.3185</v>
      </c>
      <c r="N77">
        <v>33.911200000000001</v>
      </c>
      <c r="O77">
        <v>16.238</v>
      </c>
      <c r="P77">
        <v>5.9729999999999999</v>
      </c>
      <c r="Q77">
        <v>3.2385000000000002</v>
      </c>
      <c r="R77">
        <v>0</v>
      </c>
      <c r="S77">
        <v>0</v>
      </c>
      <c r="T77">
        <v>0</v>
      </c>
      <c r="U77">
        <v>0</v>
      </c>
      <c r="V77">
        <v>0</v>
      </c>
      <c r="W77">
        <v>14.14</v>
      </c>
      <c r="X77" t="s">
        <v>1081</v>
      </c>
      <c r="Y77">
        <v>0.33479999999999999</v>
      </c>
      <c r="Z77" t="s">
        <v>1082</v>
      </c>
      <c r="AA77">
        <v>0.36059999999999998</v>
      </c>
      <c r="AB77" t="s">
        <v>1083</v>
      </c>
      <c r="AC77">
        <v>1.8149</v>
      </c>
      <c r="AD77">
        <v>3.5</v>
      </c>
      <c r="AE77">
        <v>123.0596</v>
      </c>
      <c r="AF77">
        <v>10</v>
      </c>
      <c r="AG77">
        <v>63</v>
      </c>
    </row>
    <row r="78" spans="1:33">
      <c r="A78" t="s">
        <v>327</v>
      </c>
      <c r="B78" s="1">
        <v>0.53819444444444442</v>
      </c>
      <c r="C78" t="s">
        <v>156</v>
      </c>
      <c r="D78" t="s">
        <v>229</v>
      </c>
      <c r="E78" t="s">
        <v>277</v>
      </c>
      <c r="F78">
        <v>3493</v>
      </c>
      <c r="G78" t="s">
        <v>231</v>
      </c>
      <c r="H78" t="s">
        <v>232</v>
      </c>
      <c r="I78" t="s">
        <v>5</v>
      </c>
      <c r="J78" t="s">
        <v>278</v>
      </c>
      <c r="K78" t="s">
        <v>279</v>
      </c>
      <c r="L78">
        <v>3</v>
      </c>
      <c r="M78">
        <v>31.937799999999999</v>
      </c>
      <c r="N78">
        <v>27.801400000000001</v>
      </c>
      <c r="O78">
        <v>16.4954</v>
      </c>
      <c r="P78">
        <v>7.9085000000000001</v>
      </c>
      <c r="Q78">
        <v>5.1585000000000001</v>
      </c>
      <c r="R78">
        <v>3.5621</v>
      </c>
      <c r="S78">
        <v>1.6162000000000001</v>
      </c>
      <c r="T78">
        <v>1.0230999999999999</v>
      </c>
      <c r="U78">
        <v>0.41139999999999999</v>
      </c>
      <c r="V78">
        <v>0.94099999999999995</v>
      </c>
      <c r="W78">
        <v>12.972099999999999</v>
      </c>
      <c r="X78" t="s">
        <v>328</v>
      </c>
      <c r="Y78">
        <v>0.88229999999999997</v>
      </c>
      <c r="Z78" t="s">
        <v>329</v>
      </c>
      <c r="AA78">
        <v>0.85429999999999995</v>
      </c>
      <c r="AB78" t="s">
        <v>330</v>
      </c>
      <c r="AC78">
        <v>1.5815999999999999</v>
      </c>
      <c r="AD78">
        <v>9.0215999999999994</v>
      </c>
      <c r="AE78">
        <v>122.1674</v>
      </c>
      <c r="AF78">
        <v>25</v>
      </c>
      <c r="AG78">
        <v>45</v>
      </c>
    </row>
    <row r="79" spans="1:33">
      <c r="A79" t="s">
        <v>1152</v>
      </c>
      <c r="B79" s="1">
        <v>0.80208333333333337</v>
      </c>
      <c r="C79" t="s">
        <v>214</v>
      </c>
      <c r="D79" t="s">
        <v>719</v>
      </c>
      <c r="E79" t="s">
        <v>230</v>
      </c>
      <c r="F79">
        <v>3752</v>
      </c>
      <c r="G79" t="s">
        <v>979</v>
      </c>
      <c r="H79" t="s">
        <v>980</v>
      </c>
      <c r="I79" t="s">
        <v>233</v>
      </c>
      <c r="J79" t="s">
        <v>234</v>
      </c>
      <c r="K79" t="s">
        <v>1145</v>
      </c>
      <c r="L79">
        <v>2</v>
      </c>
      <c r="M79">
        <v>37.770699999999998</v>
      </c>
      <c r="N79">
        <v>36.354799999999997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12.972099999999999</v>
      </c>
      <c r="X79" t="s">
        <v>1044</v>
      </c>
      <c r="Y79">
        <v>0.89559999999999995</v>
      </c>
      <c r="Z79" t="s">
        <v>1153</v>
      </c>
      <c r="AA79">
        <v>0.47289999999999999</v>
      </c>
      <c r="AB79" t="s">
        <v>1154</v>
      </c>
      <c r="AC79">
        <v>0.81830000000000003</v>
      </c>
      <c r="AD79">
        <v>0</v>
      </c>
      <c r="AE79">
        <v>122.6117</v>
      </c>
      <c r="AF79">
        <v>50</v>
      </c>
      <c r="AG79">
        <v>0</v>
      </c>
    </row>
    <row r="80" spans="1:33">
      <c r="A80" t="s">
        <v>256</v>
      </c>
      <c r="B80" s="1">
        <v>0.51736111111111105</v>
      </c>
      <c r="C80" t="s">
        <v>156</v>
      </c>
      <c r="D80" t="s">
        <v>229</v>
      </c>
      <c r="E80" t="s">
        <v>230</v>
      </c>
      <c r="F80">
        <v>4787</v>
      </c>
      <c r="G80" t="s">
        <v>231</v>
      </c>
      <c r="H80" t="s">
        <v>232</v>
      </c>
      <c r="I80" t="s">
        <v>233</v>
      </c>
      <c r="J80" t="s">
        <v>234</v>
      </c>
      <c r="K80" t="s">
        <v>235</v>
      </c>
      <c r="L80">
        <v>2</v>
      </c>
      <c r="M80">
        <v>44.072499999999998</v>
      </c>
      <c r="N80">
        <v>54.302700000000002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12.8329</v>
      </c>
      <c r="X80" t="s">
        <v>257</v>
      </c>
      <c r="Y80">
        <v>1.7075</v>
      </c>
      <c r="Z80" t="s">
        <v>258</v>
      </c>
      <c r="AA80">
        <v>1.2523</v>
      </c>
      <c r="AB80" t="s">
        <v>259</v>
      </c>
      <c r="AC80">
        <v>1.7284999999999999</v>
      </c>
      <c r="AD80">
        <v>0</v>
      </c>
      <c r="AE80">
        <v>160.73259999999999</v>
      </c>
      <c r="AF80">
        <v>16</v>
      </c>
      <c r="AG80">
        <v>0</v>
      </c>
    </row>
    <row r="81" spans="1:33">
      <c r="A81" t="s">
        <v>803</v>
      </c>
      <c r="B81" s="1">
        <v>0.64930555555555558</v>
      </c>
      <c r="C81" t="s">
        <v>156</v>
      </c>
      <c r="D81" t="s">
        <v>719</v>
      </c>
      <c r="E81" t="s">
        <v>277</v>
      </c>
      <c r="F81">
        <v>3493</v>
      </c>
      <c r="G81" t="s">
        <v>231</v>
      </c>
      <c r="H81" t="s">
        <v>232</v>
      </c>
      <c r="I81" t="s">
        <v>5</v>
      </c>
      <c r="J81" t="s">
        <v>278</v>
      </c>
      <c r="K81" t="s">
        <v>788</v>
      </c>
      <c r="L81">
        <v>4</v>
      </c>
      <c r="M81">
        <v>37.130299999999998</v>
      </c>
      <c r="N81">
        <v>35.820799999999998</v>
      </c>
      <c r="O81">
        <v>16.1172</v>
      </c>
      <c r="P81">
        <v>5.3810000000000002</v>
      </c>
      <c r="Q81">
        <v>4.3023999999999996</v>
      </c>
      <c r="R81">
        <v>4.5907999999999998</v>
      </c>
      <c r="S81">
        <v>2.7006000000000001</v>
      </c>
      <c r="T81">
        <v>1.4628000000000001</v>
      </c>
      <c r="U81">
        <v>1.0817000000000001</v>
      </c>
      <c r="V81">
        <v>0.99180000000000001</v>
      </c>
      <c r="W81">
        <v>12.74</v>
      </c>
      <c r="X81" t="s">
        <v>298</v>
      </c>
      <c r="Y81">
        <v>1.6659999999999999</v>
      </c>
      <c r="Z81" t="s">
        <v>299</v>
      </c>
      <c r="AA81">
        <v>1.3399000000000001</v>
      </c>
      <c r="AB81" t="s">
        <v>804</v>
      </c>
      <c r="AC81">
        <v>7.5200000000000003E-2</v>
      </c>
      <c r="AD81">
        <v>14.3985</v>
      </c>
      <c r="AE81">
        <v>139.7989</v>
      </c>
      <c r="AF81">
        <v>10</v>
      </c>
      <c r="AG81">
        <v>47</v>
      </c>
    </row>
    <row r="82" spans="1:33">
      <c r="A82" t="s">
        <v>918</v>
      </c>
      <c r="B82" s="1">
        <v>0.67361111111111116</v>
      </c>
      <c r="C82" t="s">
        <v>156</v>
      </c>
      <c r="D82" t="s">
        <v>719</v>
      </c>
      <c r="E82" t="s">
        <v>277</v>
      </c>
      <c r="F82">
        <v>3493</v>
      </c>
      <c r="G82" t="s">
        <v>231</v>
      </c>
      <c r="H82" t="s">
        <v>232</v>
      </c>
      <c r="I82" t="s">
        <v>5</v>
      </c>
      <c r="J82" t="s">
        <v>278</v>
      </c>
      <c r="K82" t="s">
        <v>900</v>
      </c>
      <c r="L82">
        <v>6</v>
      </c>
      <c r="M82">
        <v>27.725999999999999</v>
      </c>
      <c r="N82">
        <v>42.304299999999998</v>
      </c>
      <c r="O82">
        <v>16.75</v>
      </c>
      <c r="P82">
        <v>5.1726999999999999</v>
      </c>
      <c r="Q82">
        <v>3.1556000000000002</v>
      </c>
      <c r="R82">
        <v>4.0179</v>
      </c>
      <c r="S82">
        <v>2.8113000000000001</v>
      </c>
      <c r="T82">
        <v>1.3359000000000001</v>
      </c>
      <c r="U82">
        <v>1.1254999999999999</v>
      </c>
      <c r="V82">
        <v>1.0936999999999999</v>
      </c>
      <c r="W82">
        <v>12.6036</v>
      </c>
      <c r="X82" t="s">
        <v>316</v>
      </c>
      <c r="Y82">
        <v>0.95679999999999998</v>
      </c>
      <c r="Z82" t="s">
        <v>919</v>
      </c>
      <c r="AA82">
        <v>3.7499999999999999E-2</v>
      </c>
      <c r="AB82" t="s">
        <v>920</v>
      </c>
      <c r="AC82">
        <v>1.1076999999999999</v>
      </c>
      <c r="AD82">
        <v>10.2377</v>
      </c>
      <c r="AE82">
        <v>130.43600000000001</v>
      </c>
      <c r="AF82">
        <v>16</v>
      </c>
      <c r="AG82">
        <v>46</v>
      </c>
    </row>
    <row r="83" spans="1:33">
      <c r="A83" t="s">
        <v>552</v>
      </c>
      <c r="B83" s="1">
        <v>0.58333333333333337</v>
      </c>
      <c r="C83" t="s">
        <v>156</v>
      </c>
      <c r="D83" t="s">
        <v>533</v>
      </c>
      <c r="E83" t="s">
        <v>335</v>
      </c>
      <c r="F83">
        <v>6728</v>
      </c>
      <c r="G83" t="s">
        <v>231</v>
      </c>
      <c r="H83" t="s">
        <v>232</v>
      </c>
      <c r="I83" t="s">
        <v>5</v>
      </c>
      <c r="J83" t="s">
        <v>278</v>
      </c>
      <c r="K83" t="s">
        <v>534</v>
      </c>
      <c r="L83">
        <v>5</v>
      </c>
      <c r="M83">
        <v>59.23</v>
      </c>
      <c r="N83">
        <v>50.816000000000003</v>
      </c>
      <c r="O83">
        <v>41.430399999999999</v>
      </c>
      <c r="P83">
        <v>10.0991</v>
      </c>
      <c r="Q83">
        <v>6.2053000000000003</v>
      </c>
      <c r="R83">
        <v>3.3267000000000002</v>
      </c>
      <c r="S83">
        <v>2.6095999999999999</v>
      </c>
      <c r="T83">
        <v>2.6694</v>
      </c>
      <c r="U83">
        <v>1.5207999999999999</v>
      </c>
      <c r="V83">
        <v>1.2341</v>
      </c>
      <c r="W83">
        <v>12.449299999999999</v>
      </c>
      <c r="X83" t="s">
        <v>288</v>
      </c>
      <c r="Y83">
        <v>1.0741000000000001</v>
      </c>
      <c r="Z83" t="s">
        <v>329</v>
      </c>
      <c r="AA83">
        <v>1.3947000000000001</v>
      </c>
      <c r="AB83" t="s">
        <v>553</v>
      </c>
      <c r="AC83">
        <v>0.5232</v>
      </c>
      <c r="AD83">
        <v>24.4937</v>
      </c>
      <c r="AE83">
        <v>219.07650000000001</v>
      </c>
      <c r="AF83">
        <v>16</v>
      </c>
      <c r="AG83">
        <v>71</v>
      </c>
    </row>
    <row r="84" spans="1:33">
      <c r="A84" t="s">
        <v>264</v>
      </c>
      <c r="B84" s="1">
        <v>0.51736111111111105</v>
      </c>
      <c r="C84" t="s">
        <v>156</v>
      </c>
      <c r="D84" t="s">
        <v>229</v>
      </c>
      <c r="E84" t="s">
        <v>230</v>
      </c>
      <c r="F84">
        <v>4787</v>
      </c>
      <c r="G84" t="s">
        <v>231</v>
      </c>
      <c r="H84" t="s">
        <v>232</v>
      </c>
      <c r="I84" t="s">
        <v>233</v>
      </c>
      <c r="J84" t="s">
        <v>234</v>
      </c>
      <c r="K84" t="s">
        <v>235</v>
      </c>
      <c r="L84">
        <v>2</v>
      </c>
      <c r="M84">
        <v>49.872700000000002</v>
      </c>
      <c r="N84">
        <v>38.763199999999998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12.4329</v>
      </c>
      <c r="X84" t="s">
        <v>265</v>
      </c>
      <c r="Y84">
        <v>1.4063000000000001</v>
      </c>
      <c r="Z84" t="s">
        <v>266</v>
      </c>
      <c r="AA84">
        <v>1.1478999999999999</v>
      </c>
      <c r="AB84" t="s">
        <v>267</v>
      </c>
      <c r="AC84">
        <v>1.4285000000000001</v>
      </c>
      <c r="AD84">
        <v>0</v>
      </c>
      <c r="AE84">
        <v>144.43129999999999</v>
      </c>
      <c r="AF84">
        <v>66</v>
      </c>
      <c r="AG84">
        <v>0</v>
      </c>
    </row>
    <row r="85" spans="1:33">
      <c r="A85" t="s">
        <v>308</v>
      </c>
      <c r="B85" s="1">
        <v>0.53819444444444442</v>
      </c>
      <c r="C85" t="s">
        <v>156</v>
      </c>
      <c r="D85" t="s">
        <v>229</v>
      </c>
      <c r="E85" t="s">
        <v>277</v>
      </c>
      <c r="F85">
        <v>3493</v>
      </c>
      <c r="G85" t="s">
        <v>231</v>
      </c>
      <c r="H85" t="s">
        <v>232</v>
      </c>
      <c r="I85" t="s">
        <v>5</v>
      </c>
      <c r="J85" t="s">
        <v>278</v>
      </c>
      <c r="K85" t="s">
        <v>279</v>
      </c>
      <c r="L85">
        <v>3</v>
      </c>
      <c r="M85">
        <v>43.72</v>
      </c>
      <c r="N85">
        <v>34.351999999999997</v>
      </c>
      <c r="O85">
        <v>15.1892</v>
      </c>
      <c r="P85">
        <v>4.7352999999999996</v>
      </c>
      <c r="Q85">
        <v>6.7203999999999997</v>
      </c>
      <c r="R85">
        <v>4.5033000000000003</v>
      </c>
      <c r="S85">
        <v>3.6320000000000001</v>
      </c>
      <c r="T85">
        <v>1.8001</v>
      </c>
      <c r="U85">
        <v>1.2839</v>
      </c>
      <c r="V85">
        <v>1.3673999999999999</v>
      </c>
      <c r="W85">
        <v>12.0693</v>
      </c>
      <c r="X85" t="s">
        <v>261</v>
      </c>
      <c r="Y85">
        <v>0.61829999999999996</v>
      </c>
      <c r="Z85" t="s">
        <v>309</v>
      </c>
      <c r="AA85">
        <v>0.36349999999999999</v>
      </c>
      <c r="AB85" t="s">
        <v>310</v>
      </c>
      <c r="AC85">
        <v>1.7907999999999999</v>
      </c>
      <c r="AD85">
        <v>15.0284</v>
      </c>
      <c r="AE85">
        <v>147.1739</v>
      </c>
      <c r="AF85">
        <v>20</v>
      </c>
      <c r="AG85">
        <v>49</v>
      </c>
    </row>
    <row r="86" spans="1:33">
      <c r="A86" t="s">
        <v>796</v>
      </c>
      <c r="B86" s="1">
        <v>0.64930555555555558</v>
      </c>
      <c r="C86" t="s">
        <v>156</v>
      </c>
      <c r="D86" t="s">
        <v>719</v>
      </c>
      <c r="E86" t="s">
        <v>277</v>
      </c>
      <c r="F86">
        <v>3493</v>
      </c>
      <c r="G86" t="s">
        <v>231</v>
      </c>
      <c r="H86" t="s">
        <v>232</v>
      </c>
      <c r="I86" t="s">
        <v>5</v>
      </c>
      <c r="J86" t="s">
        <v>278</v>
      </c>
      <c r="K86" t="s">
        <v>788</v>
      </c>
      <c r="L86">
        <v>6</v>
      </c>
      <c r="M86">
        <v>46.93</v>
      </c>
      <c r="N86">
        <v>41.828299999999999</v>
      </c>
      <c r="O86">
        <v>11.8551</v>
      </c>
      <c r="P86">
        <v>5.4294000000000002</v>
      </c>
      <c r="Q86">
        <v>5.0561999999999996</v>
      </c>
      <c r="R86">
        <v>4.2686000000000002</v>
      </c>
      <c r="S86">
        <v>2.5114999999999998</v>
      </c>
      <c r="T86">
        <v>1.6331</v>
      </c>
      <c r="U86">
        <v>0.8296</v>
      </c>
      <c r="V86">
        <v>0.64170000000000005</v>
      </c>
      <c r="W86">
        <v>11.72</v>
      </c>
      <c r="X86" t="s">
        <v>797</v>
      </c>
      <c r="Y86">
        <v>0.39679999999999999</v>
      </c>
      <c r="Z86" t="s">
        <v>306</v>
      </c>
      <c r="AA86">
        <v>0.69469999999999998</v>
      </c>
      <c r="AB86" t="s">
        <v>740</v>
      </c>
      <c r="AC86">
        <v>1.0714999999999999</v>
      </c>
      <c r="AD86">
        <v>17.170400000000001</v>
      </c>
      <c r="AE86">
        <v>152.0369</v>
      </c>
      <c r="AF86">
        <v>5</v>
      </c>
      <c r="AG86">
        <v>51</v>
      </c>
    </row>
    <row r="87" spans="1:33">
      <c r="A87" t="s">
        <v>726</v>
      </c>
      <c r="B87" s="1">
        <v>0.62847222222222221</v>
      </c>
      <c r="C87" t="s">
        <v>156</v>
      </c>
      <c r="D87" t="s">
        <v>719</v>
      </c>
      <c r="E87" t="s">
        <v>335</v>
      </c>
      <c r="F87">
        <v>6728</v>
      </c>
      <c r="G87" t="s">
        <v>231</v>
      </c>
      <c r="H87" t="s">
        <v>232</v>
      </c>
      <c r="I87" t="s">
        <v>5</v>
      </c>
      <c r="J87" t="s">
        <v>278</v>
      </c>
      <c r="K87" t="s">
        <v>720</v>
      </c>
      <c r="L87">
        <v>6</v>
      </c>
      <c r="M87">
        <v>109.4</v>
      </c>
      <c r="N87">
        <v>67.087999999999994</v>
      </c>
      <c r="O87">
        <v>25.982099999999999</v>
      </c>
      <c r="P87">
        <v>14.1236</v>
      </c>
      <c r="Q87">
        <v>8.7445000000000004</v>
      </c>
      <c r="R87">
        <v>4.0502000000000002</v>
      </c>
      <c r="S87">
        <v>4.2441000000000004</v>
      </c>
      <c r="T87">
        <v>3.6543999999999999</v>
      </c>
      <c r="U87">
        <v>2.5728</v>
      </c>
      <c r="V87">
        <v>2.2423000000000002</v>
      </c>
      <c r="W87">
        <v>11.475</v>
      </c>
      <c r="X87" t="s">
        <v>312</v>
      </c>
      <c r="Y87">
        <v>2.7482000000000002</v>
      </c>
      <c r="Z87" t="s">
        <v>266</v>
      </c>
      <c r="AA87">
        <v>1.6094999999999999</v>
      </c>
      <c r="AB87" t="s">
        <v>727</v>
      </c>
      <c r="AC87">
        <v>1.1202000000000001</v>
      </c>
      <c r="AD87">
        <v>11.2203</v>
      </c>
      <c r="AE87">
        <v>270.27519999999998</v>
      </c>
      <c r="AF87">
        <v>5</v>
      </c>
      <c r="AG87">
        <v>83</v>
      </c>
    </row>
    <row r="88" spans="1:33">
      <c r="A88" t="s">
        <v>1111</v>
      </c>
      <c r="B88" s="1">
        <v>0.76041666666666663</v>
      </c>
      <c r="C88" t="s">
        <v>214</v>
      </c>
      <c r="D88" t="s">
        <v>229</v>
      </c>
      <c r="E88" t="s">
        <v>277</v>
      </c>
      <c r="F88">
        <v>3105</v>
      </c>
      <c r="G88" t="s">
        <v>979</v>
      </c>
      <c r="H88" t="s">
        <v>980</v>
      </c>
      <c r="I88" t="s">
        <v>5</v>
      </c>
      <c r="J88" t="s">
        <v>278</v>
      </c>
      <c r="K88" t="s">
        <v>1087</v>
      </c>
      <c r="L88">
        <v>5</v>
      </c>
      <c r="M88">
        <v>31.425699999999999</v>
      </c>
      <c r="N88">
        <v>22.1877</v>
      </c>
      <c r="O88">
        <v>11.2317</v>
      </c>
      <c r="P88">
        <v>4.2583000000000002</v>
      </c>
      <c r="Q88">
        <v>3.1493000000000002</v>
      </c>
      <c r="R88">
        <v>1.732</v>
      </c>
      <c r="S88">
        <v>1.9649000000000001</v>
      </c>
      <c r="T88">
        <v>1.4974000000000001</v>
      </c>
      <c r="U88">
        <v>0.92330000000000001</v>
      </c>
      <c r="V88">
        <v>0.52580000000000005</v>
      </c>
      <c r="W88">
        <v>11.4436</v>
      </c>
      <c r="X88" t="s">
        <v>1021</v>
      </c>
      <c r="Y88">
        <v>1.1541999999999999</v>
      </c>
      <c r="Z88" t="s">
        <v>1112</v>
      </c>
      <c r="AA88">
        <v>0.57940000000000003</v>
      </c>
      <c r="AB88" t="s">
        <v>333</v>
      </c>
      <c r="AC88">
        <v>1.452</v>
      </c>
      <c r="AD88">
        <v>13.3795</v>
      </c>
      <c r="AE88">
        <v>106.9049</v>
      </c>
      <c r="AF88">
        <v>33</v>
      </c>
      <c r="AG88">
        <v>45</v>
      </c>
    </row>
    <row r="89" spans="1:33">
      <c r="A89" t="s">
        <v>297</v>
      </c>
      <c r="B89" s="1">
        <v>0.53819444444444442</v>
      </c>
      <c r="C89" t="s">
        <v>156</v>
      </c>
      <c r="D89" t="s">
        <v>229</v>
      </c>
      <c r="E89" t="s">
        <v>277</v>
      </c>
      <c r="F89">
        <v>3493</v>
      </c>
      <c r="G89" t="s">
        <v>231</v>
      </c>
      <c r="H89" t="s">
        <v>232</v>
      </c>
      <c r="I89" t="s">
        <v>5</v>
      </c>
      <c r="J89" t="s">
        <v>278</v>
      </c>
      <c r="K89" t="s">
        <v>279</v>
      </c>
      <c r="L89">
        <v>6</v>
      </c>
      <c r="M89">
        <v>49.82</v>
      </c>
      <c r="N89">
        <v>35.2515</v>
      </c>
      <c r="O89">
        <v>18.301400000000001</v>
      </c>
      <c r="P89">
        <v>9.6427999999999994</v>
      </c>
      <c r="Q89">
        <v>5.2960000000000003</v>
      </c>
      <c r="R89">
        <v>3.8662999999999998</v>
      </c>
      <c r="S89">
        <v>3.4529999999999998</v>
      </c>
      <c r="T89">
        <v>2.0804</v>
      </c>
      <c r="U89">
        <v>1.1967000000000001</v>
      </c>
      <c r="V89">
        <v>1.3387</v>
      </c>
      <c r="W89">
        <v>11.357100000000001</v>
      </c>
      <c r="X89" t="s">
        <v>298</v>
      </c>
      <c r="Y89">
        <v>1.6448</v>
      </c>
      <c r="Z89" t="s">
        <v>299</v>
      </c>
      <c r="AA89">
        <v>1.4142999999999999</v>
      </c>
      <c r="AB89" t="s">
        <v>300</v>
      </c>
      <c r="AC89">
        <v>0.58630000000000004</v>
      </c>
      <c r="AD89">
        <v>8.6547999999999998</v>
      </c>
      <c r="AE89">
        <v>153.9042</v>
      </c>
      <c r="AF89">
        <v>14</v>
      </c>
      <c r="AG89">
        <v>46</v>
      </c>
    </row>
    <row r="90" spans="1:33">
      <c r="A90" t="s">
        <v>287</v>
      </c>
      <c r="B90" s="1">
        <v>0.53819444444444442</v>
      </c>
      <c r="C90" t="s">
        <v>156</v>
      </c>
      <c r="D90" t="s">
        <v>229</v>
      </c>
      <c r="E90" t="s">
        <v>277</v>
      </c>
      <c r="F90">
        <v>3493</v>
      </c>
      <c r="G90" t="s">
        <v>231</v>
      </c>
      <c r="H90" t="s">
        <v>232</v>
      </c>
      <c r="I90" t="s">
        <v>5</v>
      </c>
      <c r="J90" t="s">
        <v>278</v>
      </c>
      <c r="K90" t="s">
        <v>279</v>
      </c>
      <c r="L90">
        <v>5</v>
      </c>
      <c r="M90">
        <v>47.32</v>
      </c>
      <c r="N90">
        <v>51.335999999999999</v>
      </c>
      <c r="O90">
        <v>28.530799999999999</v>
      </c>
      <c r="P90">
        <v>8.5854999999999997</v>
      </c>
      <c r="Q90">
        <v>5.2378</v>
      </c>
      <c r="R90">
        <v>4.7671999999999999</v>
      </c>
      <c r="S90">
        <v>2.0104000000000002</v>
      </c>
      <c r="T90">
        <v>1.3345</v>
      </c>
      <c r="U90">
        <v>1.0841000000000001</v>
      </c>
      <c r="V90">
        <v>1.5361</v>
      </c>
      <c r="W90">
        <v>11.3436</v>
      </c>
      <c r="X90" t="s">
        <v>288</v>
      </c>
      <c r="Y90">
        <v>1.8071999999999999</v>
      </c>
      <c r="Z90" t="s">
        <v>289</v>
      </c>
      <c r="AA90">
        <v>0.4284</v>
      </c>
      <c r="AB90" t="s">
        <v>290</v>
      </c>
      <c r="AC90">
        <v>1.3092999999999999</v>
      </c>
      <c r="AD90">
        <v>17.8109</v>
      </c>
      <c r="AE90">
        <v>184.4417</v>
      </c>
      <c r="AF90">
        <v>10</v>
      </c>
      <c r="AG90">
        <v>53</v>
      </c>
    </row>
    <row r="91" spans="1:33">
      <c r="A91" t="s">
        <v>926</v>
      </c>
      <c r="B91" s="1">
        <v>0.67361111111111116</v>
      </c>
      <c r="C91" t="s">
        <v>156</v>
      </c>
      <c r="D91" t="s">
        <v>719</v>
      </c>
      <c r="E91" t="s">
        <v>277</v>
      </c>
      <c r="F91">
        <v>3493</v>
      </c>
      <c r="G91" t="s">
        <v>231</v>
      </c>
      <c r="H91" t="s">
        <v>232</v>
      </c>
      <c r="I91" t="s">
        <v>5</v>
      </c>
      <c r="J91" t="s">
        <v>278</v>
      </c>
      <c r="K91" t="s">
        <v>900</v>
      </c>
      <c r="L91">
        <v>3</v>
      </c>
      <c r="M91">
        <v>31.816400000000002</v>
      </c>
      <c r="N91">
        <v>24.527799999999999</v>
      </c>
      <c r="O91">
        <v>12.5228</v>
      </c>
      <c r="P91">
        <v>2.7650000000000001</v>
      </c>
      <c r="Q91">
        <v>3.5007999999999999</v>
      </c>
      <c r="R91">
        <v>2.7206000000000001</v>
      </c>
      <c r="S91">
        <v>1.7130000000000001</v>
      </c>
      <c r="T91">
        <v>0</v>
      </c>
      <c r="U91">
        <v>0</v>
      </c>
      <c r="V91">
        <v>0</v>
      </c>
      <c r="W91">
        <v>11.1957</v>
      </c>
      <c r="X91" t="s">
        <v>324</v>
      </c>
      <c r="Y91">
        <v>0.34910000000000002</v>
      </c>
      <c r="Z91" t="s">
        <v>325</v>
      </c>
      <c r="AA91">
        <v>0.10349999999999999</v>
      </c>
      <c r="AB91" t="s">
        <v>927</v>
      </c>
      <c r="AC91">
        <v>0.6139</v>
      </c>
      <c r="AD91">
        <v>2.4</v>
      </c>
      <c r="AE91">
        <v>96.925799999999995</v>
      </c>
      <c r="AF91">
        <v>50</v>
      </c>
      <c r="AG91">
        <v>46</v>
      </c>
    </row>
    <row r="92" spans="1:33">
      <c r="A92" t="s">
        <v>801</v>
      </c>
      <c r="B92" s="1">
        <v>0.64930555555555558</v>
      </c>
      <c r="C92" t="s">
        <v>156</v>
      </c>
      <c r="D92" t="s">
        <v>719</v>
      </c>
      <c r="E92" t="s">
        <v>277</v>
      </c>
      <c r="F92">
        <v>3493</v>
      </c>
      <c r="G92" t="s">
        <v>231</v>
      </c>
      <c r="H92" t="s">
        <v>232</v>
      </c>
      <c r="I92" t="s">
        <v>5</v>
      </c>
      <c r="J92" t="s">
        <v>278</v>
      </c>
      <c r="K92" t="s">
        <v>788</v>
      </c>
      <c r="L92">
        <v>3</v>
      </c>
      <c r="M92">
        <v>43.91</v>
      </c>
      <c r="N92">
        <v>38.755499999999998</v>
      </c>
      <c r="O92">
        <v>19.489599999999999</v>
      </c>
      <c r="P92">
        <v>9.0875000000000004</v>
      </c>
      <c r="Q92">
        <v>3.4186999999999999</v>
      </c>
      <c r="R92">
        <v>3.2164000000000001</v>
      </c>
      <c r="S92">
        <v>2.4295</v>
      </c>
      <c r="T92">
        <v>1.4833000000000001</v>
      </c>
      <c r="U92">
        <v>1.8492999999999999</v>
      </c>
      <c r="V92">
        <v>1.4493</v>
      </c>
      <c r="W92">
        <v>11.019299999999999</v>
      </c>
      <c r="X92" t="s">
        <v>288</v>
      </c>
      <c r="Y92">
        <v>1.0741000000000001</v>
      </c>
      <c r="Z92" t="s">
        <v>329</v>
      </c>
      <c r="AA92">
        <v>1.5210999999999999</v>
      </c>
      <c r="AB92" t="s">
        <v>802</v>
      </c>
      <c r="AC92">
        <v>1.0107999999999999</v>
      </c>
      <c r="AD92">
        <v>6.4581</v>
      </c>
      <c r="AE92">
        <v>146.17240000000001</v>
      </c>
      <c r="AF92">
        <v>8</v>
      </c>
      <c r="AG92">
        <v>55</v>
      </c>
    </row>
    <row r="93" spans="1:33">
      <c r="A93" t="s">
        <v>811</v>
      </c>
      <c r="B93" s="1">
        <v>0.64930555555555558</v>
      </c>
      <c r="C93" t="s">
        <v>156</v>
      </c>
      <c r="D93" t="s">
        <v>719</v>
      </c>
      <c r="E93" t="s">
        <v>277</v>
      </c>
      <c r="F93">
        <v>3493</v>
      </c>
      <c r="G93" t="s">
        <v>231</v>
      </c>
      <c r="H93" t="s">
        <v>232</v>
      </c>
      <c r="I93" t="s">
        <v>5</v>
      </c>
      <c r="J93" t="s">
        <v>278</v>
      </c>
      <c r="K93" t="s">
        <v>788</v>
      </c>
      <c r="L93">
        <v>3</v>
      </c>
      <c r="M93">
        <v>36.7699</v>
      </c>
      <c r="N93">
        <v>26.494</v>
      </c>
      <c r="O93">
        <v>19.031199999999998</v>
      </c>
      <c r="P93">
        <v>6.5701999999999998</v>
      </c>
      <c r="Q93">
        <v>4.8071000000000002</v>
      </c>
      <c r="R93">
        <v>2.5175999999999998</v>
      </c>
      <c r="S93">
        <v>1.7618</v>
      </c>
      <c r="T93">
        <v>1.976</v>
      </c>
      <c r="U93">
        <v>1.3887</v>
      </c>
      <c r="V93">
        <v>0</v>
      </c>
      <c r="W93">
        <v>10.8621</v>
      </c>
      <c r="X93" t="s">
        <v>316</v>
      </c>
      <c r="Y93">
        <v>1.4076</v>
      </c>
      <c r="Z93" t="s">
        <v>317</v>
      </c>
      <c r="AA93">
        <v>1.1841999999999999</v>
      </c>
      <c r="AB93" t="s">
        <v>664</v>
      </c>
      <c r="AC93">
        <v>1.4101999999999999</v>
      </c>
      <c r="AD93">
        <v>4.1553000000000004</v>
      </c>
      <c r="AE93">
        <v>121.43340000000001</v>
      </c>
      <c r="AF93">
        <v>14</v>
      </c>
      <c r="AG93">
        <v>54</v>
      </c>
    </row>
    <row r="94" spans="1:33">
      <c r="A94" t="s">
        <v>323</v>
      </c>
      <c r="B94" s="1">
        <v>0.53819444444444442</v>
      </c>
      <c r="C94" t="s">
        <v>156</v>
      </c>
      <c r="D94" t="s">
        <v>229</v>
      </c>
      <c r="E94" t="s">
        <v>277</v>
      </c>
      <c r="F94">
        <v>3493</v>
      </c>
      <c r="G94" t="s">
        <v>231</v>
      </c>
      <c r="H94" t="s">
        <v>232</v>
      </c>
      <c r="I94" t="s">
        <v>5</v>
      </c>
      <c r="J94" t="s">
        <v>278</v>
      </c>
      <c r="K94" t="s">
        <v>279</v>
      </c>
      <c r="L94">
        <v>5</v>
      </c>
      <c r="M94">
        <v>36.663800000000002</v>
      </c>
      <c r="N94">
        <v>28.5366</v>
      </c>
      <c r="O94">
        <v>21.0276</v>
      </c>
      <c r="P94">
        <v>6.8582000000000001</v>
      </c>
      <c r="Q94">
        <v>5.6460999999999997</v>
      </c>
      <c r="R94">
        <v>2.8833000000000002</v>
      </c>
      <c r="S94">
        <v>1.9672000000000001</v>
      </c>
      <c r="T94">
        <v>1.1725000000000001</v>
      </c>
      <c r="U94">
        <v>1.9001999999999999</v>
      </c>
      <c r="V94">
        <v>1.1116999999999999</v>
      </c>
      <c r="W94">
        <v>10.527100000000001</v>
      </c>
      <c r="X94" t="s">
        <v>324</v>
      </c>
      <c r="Y94">
        <v>0.34910000000000002</v>
      </c>
      <c r="Z94" t="s">
        <v>325</v>
      </c>
      <c r="AA94">
        <v>0.10349999999999999</v>
      </c>
      <c r="AB94" t="s">
        <v>326</v>
      </c>
      <c r="AC94">
        <v>1.4329000000000001</v>
      </c>
      <c r="AD94">
        <v>5.5873999999999997</v>
      </c>
      <c r="AE94">
        <v>125.7672</v>
      </c>
      <c r="AF94">
        <v>25</v>
      </c>
      <c r="AG94">
        <v>58</v>
      </c>
    </row>
    <row r="95" spans="1:33">
      <c r="A95" t="s">
        <v>812</v>
      </c>
      <c r="B95" s="1">
        <v>0.64930555555555558</v>
      </c>
      <c r="C95" t="s">
        <v>156</v>
      </c>
      <c r="D95" t="s">
        <v>719</v>
      </c>
      <c r="E95" t="s">
        <v>277</v>
      </c>
      <c r="F95">
        <v>3493</v>
      </c>
      <c r="G95" t="s">
        <v>231</v>
      </c>
      <c r="H95" t="s">
        <v>232</v>
      </c>
      <c r="I95" t="s">
        <v>5</v>
      </c>
      <c r="J95" t="s">
        <v>278</v>
      </c>
      <c r="K95" t="s">
        <v>788</v>
      </c>
      <c r="L95">
        <v>3</v>
      </c>
      <c r="M95">
        <v>32.194800000000001</v>
      </c>
      <c r="N95">
        <v>24.268899999999999</v>
      </c>
      <c r="O95">
        <v>11.9252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10.455</v>
      </c>
      <c r="X95" t="s">
        <v>295</v>
      </c>
      <c r="Y95">
        <v>0.70489999999999997</v>
      </c>
      <c r="Z95" t="s">
        <v>296</v>
      </c>
      <c r="AA95">
        <v>1.1382000000000001</v>
      </c>
      <c r="AB95" t="s">
        <v>813</v>
      </c>
      <c r="AC95">
        <v>0.88939999999999997</v>
      </c>
      <c r="AD95">
        <v>0.3</v>
      </c>
      <c r="AE95">
        <v>95.450999999999993</v>
      </c>
      <c r="AF95">
        <v>10</v>
      </c>
      <c r="AG95">
        <v>55</v>
      </c>
    </row>
    <row r="96" spans="1:33">
      <c r="A96" t="s">
        <v>331</v>
      </c>
      <c r="B96" s="1">
        <v>0.53819444444444442</v>
      </c>
      <c r="C96" t="s">
        <v>156</v>
      </c>
      <c r="D96" t="s">
        <v>229</v>
      </c>
      <c r="E96" t="s">
        <v>277</v>
      </c>
      <c r="F96">
        <v>3493</v>
      </c>
      <c r="G96" t="s">
        <v>231</v>
      </c>
      <c r="H96" t="s">
        <v>232</v>
      </c>
      <c r="I96" t="s">
        <v>5</v>
      </c>
      <c r="J96" t="s">
        <v>278</v>
      </c>
      <c r="K96" t="s">
        <v>279</v>
      </c>
      <c r="L96">
        <v>5</v>
      </c>
      <c r="M96">
        <v>31.015000000000001</v>
      </c>
      <c r="N96">
        <v>23.800999999999998</v>
      </c>
      <c r="O96">
        <v>12.2851</v>
      </c>
      <c r="P96">
        <v>6.1901000000000002</v>
      </c>
      <c r="Q96">
        <v>2.5987</v>
      </c>
      <c r="R96">
        <v>2.7570000000000001</v>
      </c>
      <c r="S96">
        <v>2.4790999999999999</v>
      </c>
      <c r="T96">
        <v>1.6193</v>
      </c>
      <c r="U96">
        <v>1.0595000000000001</v>
      </c>
      <c r="V96">
        <v>0.61299999999999999</v>
      </c>
      <c r="W96">
        <v>9.9385999999999992</v>
      </c>
      <c r="X96" t="s">
        <v>275</v>
      </c>
      <c r="Y96">
        <v>1.2114</v>
      </c>
      <c r="Z96" t="s">
        <v>332</v>
      </c>
      <c r="AA96">
        <v>1.6879</v>
      </c>
      <c r="AB96" t="s">
        <v>333</v>
      </c>
      <c r="AC96">
        <v>1.536</v>
      </c>
      <c r="AD96">
        <v>17.4819</v>
      </c>
      <c r="AE96">
        <v>116.2735</v>
      </c>
      <c r="AF96">
        <v>50</v>
      </c>
      <c r="AG96">
        <v>45</v>
      </c>
    </row>
    <row r="97" spans="1:33">
      <c r="A97" t="s">
        <v>558</v>
      </c>
      <c r="B97" s="1">
        <v>0.58333333333333337</v>
      </c>
      <c r="C97" t="s">
        <v>156</v>
      </c>
      <c r="D97" t="s">
        <v>533</v>
      </c>
      <c r="E97" t="s">
        <v>335</v>
      </c>
      <c r="F97">
        <v>6728</v>
      </c>
      <c r="G97" t="s">
        <v>231</v>
      </c>
      <c r="H97" t="s">
        <v>232</v>
      </c>
      <c r="I97" t="s">
        <v>5</v>
      </c>
      <c r="J97" t="s">
        <v>278</v>
      </c>
      <c r="K97" t="s">
        <v>534</v>
      </c>
      <c r="L97">
        <v>3</v>
      </c>
      <c r="M97">
        <v>51.424999999999997</v>
      </c>
      <c r="N97">
        <v>45.088799999999999</v>
      </c>
      <c r="O97">
        <v>22.8688</v>
      </c>
      <c r="P97">
        <v>11.2156</v>
      </c>
      <c r="Q97">
        <v>7.1016000000000004</v>
      </c>
      <c r="R97">
        <v>5.4025999999999996</v>
      </c>
      <c r="S97">
        <v>1.8255999999999999</v>
      </c>
      <c r="T97">
        <v>0</v>
      </c>
      <c r="U97">
        <v>0</v>
      </c>
      <c r="V97">
        <v>0</v>
      </c>
      <c r="W97">
        <v>9.9306999999999999</v>
      </c>
      <c r="X97" t="s">
        <v>305</v>
      </c>
      <c r="Y97">
        <v>0.59540000000000004</v>
      </c>
      <c r="Z97" t="s">
        <v>317</v>
      </c>
      <c r="AA97">
        <v>1.1841999999999999</v>
      </c>
      <c r="AB97" t="s">
        <v>559</v>
      </c>
      <c r="AC97">
        <v>1.6127</v>
      </c>
      <c r="AD97">
        <v>7.9805999999999999</v>
      </c>
      <c r="AE97">
        <v>171.4864</v>
      </c>
      <c r="AF97">
        <v>25</v>
      </c>
      <c r="AG97">
        <v>80</v>
      </c>
    </row>
    <row r="98" spans="1:33">
      <c r="A98" t="s">
        <v>319</v>
      </c>
      <c r="B98" s="1">
        <v>0.53819444444444442</v>
      </c>
      <c r="C98" t="s">
        <v>156</v>
      </c>
      <c r="D98" t="s">
        <v>229</v>
      </c>
      <c r="E98" t="s">
        <v>277</v>
      </c>
      <c r="F98">
        <v>3493</v>
      </c>
      <c r="G98" t="s">
        <v>231</v>
      </c>
      <c r="H98" t="s">
        <v>232</v>
      </c>
      <c r="I98" t="s">
        <v>5</v>
      </c>
      <c r="J98" t="s">
        <v>278</v>
      </c>
      <c r="K98" t="s">
        <v>279</v>
      </c>
      <c r="L98">
        <v>3</v>
      </c>
      <c r="M98">
        <v>52.750799999999998</v>
      </c>
      <c r="N98">
        <v>28.912299999999998</v>
      </c>
      <c r="O98">
        <v>13.688499999999999</v>
      </c>
      <c r="P98">
        <v>3.2610000000000001</v>
      </c>
      <c r="Q98">
        <v>3.5021</v>
      </c>
      <c r="R98">
        <v>2.3069000000000002</v>
      </c>
      <c r="S98">
        <v>2.3658000000000001</v>
      </c>
      <c r="T98">
        <v>1.9596</v>
      </c>
      <c r="U98">
        <v>1.0404</v>
      </c>
      <c r="V98">
        <v>1.1088</v>
      </c>
      <c r="W98">
        <v>9.6643000000000008</v>
      </c>
      <c r="X98" t="s">
        <v>320</v>
      </c>
      <c r="Y98">
        <v>0.73070000000000002</v>
      </c>
      <c r="Z98" t="s">
        <v>321</v>
      </c>
      <c r="AA98">
        <v>0.2457</v>
      </c>
      <c r="AB98" t="s">
        <v>322</v>
      </c>
      <c r="AC98">
        <v>1.1712</v>
      </c>
      <c r="AD98">
        <v>5.2066999999999997</v>
      </c>
      <c r="AE98">
        <v>127.9147</v>
      </c>
      <c r="AF98">
        <v>10</v>
      </c>
      <c r="AG98">
        <v>46</v>
      </c>
    </row>
    <row r="99" spans="1:33">
      <c r="A99" t="s">
        <v>1146</v>
      </c>
      <c r="B99" s="1">
        <v>0.80208333333333337</v>
      </c>
      <c r="C99" t="s">
        <v>214</v>
      </c>
      <c r="D99" t="s">
        <v>719</v>
      </c>
      <c r="E99" t="s">
        <v>230</v>
      </c>
      <c r="F99">
        <v>3752</v>
      </c>
      <c r="G99" t="s">
        <v>979</v>
      </c>
      <c r="H99" t="s">
        <v>980</v>
      </c>
      <c r="I99" t="s">
        <v>233</v>
      </c>
      <c r="J99" t="s">
        <v>234</v>
      </c>
      <c r="K99" t="s">
        <v>1145</v>
      </c>
      <c r="L99">
        <v>2</v>
      </c>
      <c r="M99">
        <v>76.305499999999995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5.7142999999999997</v>
      </c>
      <c r="X99" t="s">
        <v>1001</v>
      </c>
      <c r="Y99">
        <v>1.3445</v>
      </c>
      <c r="Z99" t="s">
        <v>1147</v>
      </c>
      <c r="AA99">
        <v>1.5734999999999999</v>
      </c>
      <c r="AB99" t="s">
        <v>461</v>
      </c>
      <c r="AC99">
        <v>2.1078999999999999</v>
      </c>
      <c r="AD99">
        <v>27</v>
      </c>
      <c r="AE99">
        <v>230.10640000000001</v>
      </c>
      <c r="AF99">
        <v>1.38</v>
      </c>
      <c r="AG99">
        <v>0</v>
      </c>
    </row>
    <row r="100" spans="1:33">
      <c r="A100" t="s">
        <v>271</v>
      </c>
      <c r="B100" s="1">
        <v>0.51736111111111105</v>
      </c>
      <c r="C100" t="s">
        <v>156</v>
      </c>
      <c r="D100" t="s">
        <v>229</v>
      </c>
      <c r="E100" t="s">
        <v>230</v>
      </c>
      <c r="F100">
        <v>4787</v>
      </c>
      <c r="G100" t="s">
        <v>231</v>
      </c>
      <c r="H100" t="s">
        <v>232</v>
      </c>
      <c r="I100" t="s">
        <v>233</v>
      </c>
      <c r="J100" t="s">
        <v>234</v>
      </c>
      <c r="K100" t="s">
        <v>235</v>
      </c>
      <c r="L100">
        <v>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t="s">
        <v>272</v>
      </c>
      <c r="Y100">
        <v>1.9348000000000001</v>
      </c>
      <c r="Z100" t="s">
        <v>254</v>
      </c>
      <c r="AA100">
        <v>0.88949999999999996</v>
      </c>
      <c r="AB100" t="s">
        <v>273</v>
      </c>
      <c r="AC100">
        <v>1.6028</v>
      </c>
      <c r="AD100">
        <v>1.5</v>
      </c>
      <c r="AE100">
        <v>5.9271000000000003</v>
      </c>
      <c r="AF100">
        <v>14</v>
      </c>
      <c r="AG100">
        <v>0</v>
      </c>
    </row>
    <row r="101" spans="1:33">
      <c r="A101" t="s">
        <v>274</v>
      </c>
      <c r="B101" s="1">
        <v>0.51736111111111105</v>
      </c>
      <c r="C101" t="s">
        <v>156</v>
      </c>
      <c r="D101" t="s">
        <v>229</v>
      </c>
      <c r="E101" t="s">
        <v>230</v>
      </c>
      <c r="F101">
        <v>4787</v>
      </c>
      <c r="G101" t="s">
        <v>231</v>
      </c>
      <c r="H101" t="s">
        <v>232</v>
      </c>
      <c r="I101" t="s">
        <v>233</v>
      </c>
      <c r="J101" t="s">
        <v>234</v>
      </c>
      <c r="K101" t="s">
        <v>235</v>
      </c>
      <c r="L101">
        <v>2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t="s">
        <v>275</v>
      </c>
      <c r="Y101">
        <v>1.4930000000000001</v>
      </c>
      <c r="Z101" t="s">
        <v>243</v>
      </c>
      <c r="AA101">
        <v>1.1572</v>
      </c>
      <c r="AB101" t="s">
        <v>276</v>
      </c>
      <c r="AC101">
        <v>1.1241000000000001</v>
      </c>
      <c r="AD101">
        <v>1.5</v>
      </c>
      <c r="AE101">
        <v>5.2743000000000002</v>
      </c>
      <c r="AF101">
        <v>12</v>
      </c>
      <c r="AG101">
        <v>0</v>
      </c>
    </row>
    <row r="102" spans="1:33">
      <c r="A102" t="s">
        <v>1160</v>
      </c>
      <c r="B102" s="1">
        <v>0.80208333333333337</v>
      </c>
      <c r="C102" t="s">
        <v>214</v>
      </c>
      <c r="D102" t="s">
        <v>719</v>
      </c>
      <c r="E102" t="s">
        <v>230</v>
      </c>
      <c r="F102">
        <v>3752</v>
      </c>
      <c r="G102" t="s">
        <v>979</v>
      </c>
      <c r="H102" t="s">
        <v>980</v>
      </c>
      <c r="I102" t="s">
        <v>233</v>
      </c>
      <c r="J102" t="s">
        <v>234</v>
      </c>
      <c r="K102" t="s">
        <v>1145</v>
      </c>
      <c r="L102">
        <v>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t="s">
        <v>1051</v>
      </c>
      <c r="Y102">
        <v>3.1953</v>
      </c>
      <c r="Z102" t="s">
        <v>1161</v>
      </c>
      <c r="AA102">
        <v>3.7324000000000002</v>
      </c>
      <c r="AB102" t="s">
        <v>540</v>
      </c>
      <c r="AC102">
        <v>2.0297999999999998</v>
      </c>
      <c r="AD102">
        <v>0</v>
      </c>
      <c r="AE102">
        <v>8.9574999999999996</v>
      </c>
      <c r="AF102">
        <v>5</v>
      </c>
      <c r="AG102">
        <v>0</v>
      </c>
    </row>
    <row r="103" spans="1:33">
      <c r="A103" t="s">
        <v>1162</v>
      </c>
      <c r="B103" s="1">
        <v>0.80208333333333337</v>
      </c>
      <c r="C103" t="s">
        <v>214</v>
      </c>
      <c r="D103" t="s">
        <v>719</v>
      </c>
      <c r="E103" t="s">
        <v>230</v>
      </c>
      <c r="F103">
        <v>3752</v>
      </c>
      <c r="G103" t="s">
        <v>979</v>
      </c>
      <c r="H103" t="s">
        <v>980</v>
      </c>
      <c r="I103" t="s">
        <v>233</v>
      </c>
      <c r="J103" t="s">
        <v>234</v>
      </c>
      <c r="K103" t="s">
        <v>1145</v>
      </c>
      <c r="L103">
        <v>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987</v>
      </c>
      <c r="Y103">
        <v>2.581</v>
      </c>
      <c r="Z103" t="s">
        <v>1163</v>
      </c>
      <c r="AA103">
        <v>0.87080000000000002</v>
      </c>
      <c r="AB103" t="s">
        <v>270</v>
      </c>
      <c r="AC103">
        <v>2.1995</v>
      </c>
      <c r="AD103">
        <v>0</v>
      </c>
      <c r="AE103">
        <v>5.6513</v>
      </c>
      <c r="AF103">
        <v>10</v>
      </c>
      <c r="AG103">
        <v>0</v>
      </c>
    </row>
  </sheetData>
  <autoFilter ref="A1:AG103"/>
  <sortState ref="A2:AG103">
    <sortCondition descending="1" ref="W2"/>
  </sortState>
  <conditionalFormatting sqref="L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0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2:W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2:AG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P453"/>
  <sheetViews>
    <sheetView tabSelected="1" workbookViewId="0">
      <pane xSplit="2" ySplit="1" topLeftCell="AB323" activePane="bottomRight" state="frozen"/>
      <selection pane="topRight" activeCell="C1" sqref="C1"/>
      <selection pane="bottomLeft" activeCell="A2" sqref="A2"/>
      <selection pane="bottomRight" sqref="A1:AN345"/>
    </sheetView>
  </sheetViews>
  <sheetFormatPr defaultColWidth="8.85546875" defaultRowHeight="15"/>
  <cols>
    <col min="1" max="1" width="26.28515625" bestFit="1" customWidth="1"/>
    <col min="2" max="2" width="10.7109375" hidden="1" customWidth="1"/>
    <col min="3" max="3" width="8.140625" bestFit="1" customWidth="1"/>
    <col min="4" max="4" width="15.5703125" bestFit="1" customWidth="1"/>
    <col min="5" max="5" width="8.42578125" bestFit="1" customWidth="1"/>
    <col min="6" max="6" width="6.85546875" bestFit="1" customWidth="1"/>
    <col min="7" max="7" width="14.140625" bestFit="1" customWidth="1"/>
    <col min="8" max="8" width="12.28515625" bestFit="1" customWidth="1"/>
    <col min="9" max="9" width="13.42578125" bestFit="1" customWidth="1"/>
    <col min="10" max="10" width="13.42578125" style="3" bestFit="1" customWidth="1"/>
    <col min="11" max="11" width="15" bestFit="1" customWidth="1"/>
    <col min="12" max="12" width="72.5703125" bestFit="1" customWidth="1"/>
    <col min="13" max="13" width="7" hidden="1" customWidth="1"/>
    <col min="14" max="14" width="10.140625" bestFit="1" customWidth="1"/>
    <col min="15" max="16" width="9" bestFit="1" customWidth="1"/>
    <col min="17" max="18" width="8" bestFit="1" customWidth="1"/>
    <col min="19" max="19" width="7" bestFit="1" customWidth="1"/>
    <col min="20" max="20" width="8" bestFit="1" customWidth="1"/>
    <col min="21" max="24" width="7" bestFit="1" customWidth="1"/>
    <col min="25" max="25" width="9" hidden="1" customWidth="1"/>
    <col min="26" max="26" width="8" bestFit="1" customWidth="1"/>
    <col min="27" max="27" width="20.140625" bestFit="1" customWidth="1"/>
    <col min="28" max="28" width="11.85546875" bestFit="1" customWidth="1"/>
    <col min="29" max="29" width="24.7109375" bestFit="1" customWidth="1"/>
    <col min="30" max="30" width="12.140625" bestFit="1" customWidth="1"/>
    <col min="31" max="31" width="24.5703125" bestFit="1" customWidth="1"/>
    <col min="32" max="32" width="12.7109375" bestFit="1" customWidth="1"/>
    <col min="33" max="33" width="8" bestFit="1" customWidth="1"/>
    <col min="34" max="34" width="9" bestFit="1" customWidth="1"/>
    <col min="35" max="35" width="15.28515625" bestFit="1" customWidth="1"/>
    <col min="36" max="36" width="4.85546875" hidden="1" customWidth="1"/>
    <col min="37" max="37" width="6.7109375" bestFit="1" customWidth="1"/>
  </cols>
  <sheetData>
    <row r="1" spans="1:42" ht="15.75">
      <c r="A1" s="2" t="s">
        <v>36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0</v>
      </c>
      <c r="J1" s="2" t="s">
        <v>5</v>
      </c>
      <c r="K1" s="2" t="s">
        <v>1</v>
      </c>
      <c r="L1" s="2" t="s">
        <v>13</v>
      </c>
      <c r="M1" s="2" t="s">
        <v>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3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4</v>
      </c>
      <c r="AK1" s="2" t="s">
        <v>35</v>
      </c>
      <c r="AL1" t="s">
        <v>68</v>
      </c>
      <c r="AM1" t="s">
        <v>227</v>
      </c>
      <c r="AN1" t="s">
        <v>228</v>
      </c>
    </row>
    <row r="2" spans="1:42">
      <c r="A2" t="s">
        <v>236</v>
      </c>
      <c r="B2" s="4">
        <v>43403</v>
      </c>
      <c r="C2" s="1">
        <v>0.51736111111111105</v>
      </c>
      <c r="D2" t="s">
        <v>156</v>
      </c>
      <c r="E2" t="s">
        <v>229</v>
      </c>
      <c r="F2" t="s">
        <v>230</v>
      </c>
      <c r="G2">
        <v>4787</v>
      </c>
      <c r="H2" t="s">
        <v>231</v>
      </c>
      <c r="I2" t="s">
        <v>232</v>
      </c>
      <c r="J2" t="s">
        <v>233</v>
      </c>
      <c r="K2" t="s">
        <v>234</v>
      </c>
      <c r="L2" t="s">
        <v>235</v>
      </c>
      <c r="M2">
        <v>11</v>
      </c>
      <c r="N2">
        <v>2</v>
      </c>
      <c r="O2">
        <v>91.507499999999993</v>
      </c>
      <c r="P2">
        <v>71.628500000000003</v>
      </c>
      <c r="Q2">
        <v>45.497399999999999</v>
      </c>
      <c r="R2">
        <v>8.7867999999999995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27.032399999999999</v>
      </c>
      <c r="Z2">
        <v>21.1736</v>
      </c>
      <c r="AA2" t="s">
        <v>237</v>
      </c>
      <c r="AB2">
        <v>1.4085000000000001</v>
      </c>
      <c r="AC2" t="s">
        <v>238</v>
      </c>
      <c r="AD2">
        <v>0.4254</v>
      </c>
      <c r="AE2" t="s">
        <v>239</v>
      </c>
      <c r="AF2">
        <v>1.3613</v>
      </c>
      <c r="AG2">
        <v>1.5</v>
      </c>
      <c r="AH2" s="23">
        <v>270.32130000000001</v>
      </c>
      <c r="AI2">
        <v>3.5</v>
      </c>
      <c r="AJ2">
        <v>11</v>
      </c>
      <c r="AK2">
        <v>87</v>
      </c>
      <c r="AL2">
        <v>11</v>
      </c>
      <c r="AM2">
        <v>24</v>
      </c>
      <c r="AN2" t="s">
        <v>240</v>
      </c>
      <c r="AP2" t="str">
        <f t="shared" ref="AP2:AP65" si="0">IF(AND(D2&lt;&gt;D1,C2&lt;&gt;C1),"Bold","")</f>
        <v>Bold</v>
      </c>
    </row>
    <row r="3" spans="1:42">
      <c r="A3" t="s">
        <v>241</v>
      </c>
      <c r="B3" s="4">
        <v>43403</v>
      </c>
      <c r="C3" s="1">
        <v>0.51736111111111105</v>
      </c>
      <c r="D3" t="s">
        <v>156</v>
      </c>
      <c r="E3" t="s">
        <v>229</v>
      </c>
      <c r="F3" t="s">
        <v>230</v>
      </c>
      <c r="G3">
        <v>4787</v>
      </c>
      <c r="H3" t="s">
        <v>231</v>
      </c>
      <c r="I3" t="s">
        <v>232</v>
      </c>
      <c r="J3" t="s">
        <v>233</v>
      </c>
      <c r="K3" t="s">
        <v>234</v>
      </c>
      <c r="L3" t="s">
        <v>235</v>
      </c>
      <c r="M3">
        <v>3</v>
      </c>
      <c r="N3">
        <v>2</v>
      </c>
      <c r="O3">
        <v>84.814499999999995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129.00290000000001</v>
      </c>
      <c r="Z3">
        <v>20.5029</v>
      </c>
      <c r="AA3" t="s">
        <v>242</v>
      </c>
      <c r="AB3">
        <v>1.2776000000000001</v>
      </c>
      <c r="AC3" t="s">
        <v>243</v>
      </c>
      <c r="AD3">
        <v>1.1572</v>
      </c>
      <c r="AE3" t="s">
        <v>244</v>
      </c>
      <c r="AF3">
        <v>1.4400999999999999</v>
      </c>
      <c r="AG3">
        <v>25</v>
      </c>
      <c r="AH3">
        <v>263.19510000000002</v>
      </c>
      <c r="AI3">
        <v>2.5</v>
      </c>
      <c r="AJ3">
        <v>7</v>
      </c>
      <c r="AK3">
        <v>0</v>
      </c>
      <c r="AL3">
        <v>11</v>
      </c>
      <c r="AM3">
        <v>21</v>
      </c>
      <c r="AN3" t="s">
        <v>240</v>
      </c>
      <c r="AP3" t="str">
        <f t="shared" si="0"/>
        <v/>
      </c>
    </row>
    <row r="4" spans="1:42">
      <c r="A4" t="s">
        <v>245</v>
      </c>
      <c r="B4" s="4">
        <v>43403</v>
      </c>
      <c r="C4" s="1">
        <v>0.51736111111111105</v>
      </c>
      <c r="D4" t="s">
        <v>156</v>
      </c>
      <c r="E4" t="s">
        <v>229</v>
      </c>
      <c r="F4" t="s">
        <v>230</v>
      </c>
      <c r="G4">
        <v>4787</v>
      </c>
      <c r="H4" t="s">
        <v>231</v>
      </c>
      <c r="I4" t="s">
        <v>232</v>
      </c>
      <c r="J4" t="s">
        <v>233</v>
      </c>
      <c r="K4" t="s">
        <v>234</v>
      </c>
      <c r="L4" t="s">
        <v>235</v>
      </c>
      <c r="M4">
        <v>1</v>
      </c>
      <c r="N4">
        <v>2</v>
      </c>
      <c r="O4">
        <v>83.7</v>
      </c>
      <c r="P4">
        <v>52.009500000000003</v>
      </c>
      <c r="Q4">
        <v>25.322299999999998</v>
      </c>
      <c r="R4">
        <v>10.911</v>
      </c>
      <c r="S4">
        <v>9.6853999999999996</v>
      </c>
      <c r="T4">
        <v>4.2103000000000002</v>
      </c>
      <c r="U4">
        <v>0</v>
      </c>
      <c r="V4">
        <v>0</v>
      </c>
      <c r="W4">
        <v>0</v>
      </c>
      <c r="X4">
        <v>0</v>
      </c>
      <c r="Y4">
        <v>10.421799999999999</v>
      </c>
      <c r="Z4">
        <v>20.5807</v>
      </c>
      <c r="AA4" t="s">
        <v>246</v>
      </c>
      <c r="AB4">
        <v>2.3248000000000002</v>
      </c>
      <c r="AC4" t="s">
        <v>247</v>
      </c>
      <c r="AD4">
        <v>1.7701</v>
      </c>
      <c r="AE4" t="s">
        <v>244</v>
      </c>
      <c r="AF4">
        <v>1.4400999999999999</v>
      </c>
      <c r="AG4">
        <v>25.466799999999999</v>
      </c>
      <c r="AH4">
        <v>247.84280000000001</v>
      </c>
      <c r="AI4">
        <v>6</v>
      </c>
      <c r="AJ4">
        <v>8</v>
      </c>
      <c r="AK4">
        <v>84</v>
      </c>
      <c r="AL4">
        <v>11</v>
      </c>
      <c r="AM4">
        <v>24</v>
      </c>
      <c r="AN4" t="s">
        <v>240</v>
      </c>
      <c r="AP4" t="str">
        <f t="shared" si="0"/>
        <v/>
      </c>
    </row>
    <row r="5" spans="1:42">
      <c r="A5" t="s">
        <v>248</v>
      </c>
      <c r="B5" s="4">
        <v>43403</v>
      </c>
      <c r="C5" s="1">
        <v>0.51736111111111105</v>
      </c>
      <c r="D5" t="s">
        <v>156</v>
      </c>
      <c r="E5" t="s">
        <v>229</v>
      </c>
      <c r="F5" t="s">
        <v>230</v>
      </c>
      <c r="G5">
        <v>4787</v>
      </c>
      <c r="H5" t="s">
        <v>231</v>
      </c>
      <c r="I5" t="s">
        <v>232</v>
      </c>
      <c r="J5" t="s">
        <v>233</v>
      </c>
      <c r="K5" t="s">
        <v>234</v>
      </c>
      <c r="L5" t="s">
        <v>235</v>
      </c>
      <c r="M5">
        <v>9</v>
      </c>
      <c r="N5">
        <v>2</v>
      </c>
      <c r="O5">
        <v>73.361000000000004</v>
      </c>
      <c r="P5">
        <v>52.586199999999998</v>
      </c>
      <c r="Q5">
        <v>16.933800000000002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26.669899999999998</v>
      </c>
      <c r="Z5">
        <v>19.625</v>
      </c>
      <c r="AA5" t="s">
        <v>249</v>
      </c>
      <c r="AB5">
        <v>1.5169999999999999</v>
      </c>
      <c r="AC5" t="s">
        <v>250</v>
      </c>
      <c r="AD5">
        <v>1.1882999999999999</v>
      </c>
      <c r="AE5" t="s">
        <v>251</v>
      </c>
      <c r="AF5">
        <v>1.605</v>
      </c>
      <c r="AG5">
        <v>9.4993999999999996</v>
      </c>
      <c r="AH5">
        <v>202.98560000000001</v>
      </c>
      <c r="AI5">
        <v>4</v>
      </c>
      <c r="AJ5">
        <v>3</v>
      </c>
      <c r="AK5">
        <v>75</v>
      </c>
      <c r="AL5">
        <v>11</v>
      </c>
      <c r="AM5">
        <v>31</v>
      </c>
      <c r="AN5" t="s">
        <v>240</v>
      </c>
      <c r="AP5" t="str">
        <f t="shared" si="0"/>
        <v/>
      </c>
    </row>
    <row r="6" spans="1:42">
      <c r="A6" t="s">
        <v>252</v>
      </c>
      <c r="B6" s="4">
        <v>43403</v>
      </c>
      <c r="C6" s="1">
        <v>0.51736111111111105</v>
      </c>
      <c r="D6" t="s">
        <v>156</v>
      </c>
      <c r="E6" t="s">
        <v>229</v>
      </c>
      <c r="F6" t="s">
        <v>230</v>
      </c>
      <c r="G6">
        <v>4787</v>
      </c>
      <c r="H6" t="s">
        <v>231</v>
      </c>
      <c r="I6" t="s">
        <v>232</v>
      </c>
      <c r="J6" t="s">
        <v>233</v>
      </c>
      <c r="K6" t="s">
        <v>234</v>
      </c>
      <c r="L6" t="s">
        <v>235</v>
      </c>
      <c r="M6">
        <v>5</v>
      </c>
      <c r="N6">
        <v>2</v>
      </c>
      <c r="O6">
        <v>58.113500000000002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88.390600000000006</v>
      </c>
      <c r="Z6">
        <v>17.805700000000002</v>
      </c>
      <c r="AA6" t="s">
        <v>253</v>
      </c>
      <c r="AB6">
        <v>0.75329999999999997</v>
      </c>
      <c r="AC6" t="s">
        <v>254</v>
      </c>
      <c r="AD6">
        <v>0.88949999999999996</v>
      </c>
      <c r="AE6" t="s">
        <v>255</v>
      </c>
      <c r="AF6">
        <v>1.0755999999999999</v>
      </c>
      <c r="AG6">
        <v>1.5</v>
      </c>
      <c r="AH6">
        <v>168.5282</v>
      </c>
      <c r="AI6">
        <v>16</v>
      </c>
      <c r="AJ6">
        <v>2</v>
      </c>
      <c r="AK6">
        <v>0</v>
      </c>
      <c r="AL6">
        <v>11</v>
      </c>
      <c r="AM6">
        <v>21</v>
      </c>
      <c r="AN6" t="s">
        <v>240</v>
      </c>
      <c r="AP6" t="str">
        <f t="shared" si="0"/>
        <v/>
      </c>
    </row>
    <row r="7" spans="1:42">
      <c r="A7" t="s">
        <v>256</v>
      </c>
      <c r="B7" s="4">
        <v>43403</v>
      </c>
      <c r="C7" s="1">
        <v>0.51736111111111105</v>
      </c>
      <c r="D7" t="s">
        <v>156</v>
      </c>
      <c r="E7" t="s">
        <v>229</v>
      </c>
      <c r="F7" t="s">
        <v>230</v>
      </c>
      <c r="G7">
        <v>4787</v>
      </c>
      <c r="H7" t="s">
        <v>231</v>
      </c>
      <c r="I7" t="s">
        <v>232</v>
      </c>
      <c r="J7" t="s">
        <v>233</v>
      </c>
      <c r="K7" t="s">
        <v>234</v>
      </c>
      <c r="L7" t="s">
        <v>235</v>
      </c>
      <c r="M7">
        <v>2</v>
      </c>
      <c r="N7">
        <v>2</v>
      </c>
      <c r="O7">
        <v>44.072499999999998</v>
      </c>
      <c r="P7">
        <v>54.302700000000002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44.836300000000001</v>
      </c>
      <c r="Z7">
        <v>12.8329</v>
      </c>
      <c r="AA7" t="s">
        <v>257</v>
      </c>
      <c r="AB7">
        <v>1.7075</v>
      </c>
      <c r="AC7" t="s">
        <v>258</v>
      </c>
      <c r="AD7">
        <v>1.2523</v>
      </c>
      <c r="AE7" t="s">
        <v>259</v>
      </c>
      <c r="AF7">
        <v>1.7284999999999999</v>
      </c>
      <c r="AG7">
        <v>0</v>
      </c>
      <c r="AH7">
        <v>160.73259999999999</v>
      </c>
      <c r="AI7">
        <v>16</v>
      </c>
      <c r="AJ7">
        <v>6</v>
      </c>
      <c r="AK7">
        <v>0</v>
      </c>
      <c r="AL7">
        <v>11</v>
      </c>
      <c r="AM7">
        <v>36</v>
      </c>
      <c r="AN7" t="s">
        <v>240</v>
      </c>
      <c r="AP7" t="str">
        <f t="shared" si="0"/>
        <v/>
      </c>
    </row>
    <row r="8" spans="1:42">
      <c r="A8" t="s">
        <v>260</v>
      </c>
      <c r="B8" s="4">
        <v>43403</v>
      </c>
      <c r="C8" s="1">
        <v>0.51736111111111105</v>
      </c>
      <c r="D8" t="s">
        <v>156</v>
      </c>
      <c r="E8" t="s">
        <v>229</v>
      </c>
      <c r="F8" t="s">
        <v>230</v>
      </c>
      <c r="G8">
        <v>4787</v>
      </c>
      <c r="H8" t="s">
        <v>231</v>
      </c>
      <c r="I8" t="s">
        <v>232</v>
      </c>
      <c r="J8" t="s">
        <v>233</v>
      </c>
      <c r="K8" t="s">
        <v>234</v>
      </c>
      <c r="L8" t="s">
        <v>235</v>
      </c>
      <c r="M8">
        <v>6</v>
      </c>
      <c r="N8">
        <v>2</v>
      </c>
      <c r="O8">
        <v>45.183500000000002</v>
      </c>
      <c r="P8">
        <v>39.558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37.899700000000003</v>
      </c>
      <c r="Z8">
        <v>16.6571</v>
      </c>
      <c r="AA8" t="s">
        <v>261</v>
      </c>
      <c r="AB8">
        <v>1.1258999999999999</v>
      </c>
      <c r="AC8" t="s">
        <v>262</v>
      </c>
      <c r="AD8">
        <v>1.6072</v>
      </c>
      <c r="AE8" t="s">
        <v>263</v>
      </c>
      <c r="AF8">
        <v>2.3774999999999999</v>
      </c>
      <c r="AG8">
        <v>4</v>
      </c>
      <c r="AH8">
        <v>148.40899999999999</v>
      </c>
      <c r="AI8">
        <v>25</v>
      </c>
      <c r="AJ8">
        <v>5</v>
      </c>
      <c r="AK8">
        <v>0</v>
      </c>
      <c r="AL8">
        <v>11</v>
      </c>
      <c r="AM8">
        <v>20</v>
      </c>
      <c r="AN8" t="s">
        <v>240</v>
      </c>
      <c r="AP8" t="str">
        <f t="shared" si="0"/>
        <v/>
      </c>
    </row>
    <row r="9" spans="1:42">
      <c r="A9" t="s">
        <v>264</v>
      </c>
      <c r="B9" s="4">
        <v>43403</v>
      </c>
      <c r="C9" s="1">
        <v>0.51736111111111105</v>
      </c>
      <c r="D9" t="s">
        <v>156</v>
      </c>
      <c r="E9" t="s">
        <v>229</v>
      </c>
      <c r="F9" t="s">
        <v>230</v>
      </c>
      <c r="G9">
        <v>4787</v>
      </c>
      <c r="H9" t="s">
        <v>231</v>
      </c>
      <c r="I9" t="s">
        <v>232</v>
      </c>
      <c r="J9" t="s">
        <v>233</v>
      </c>
      <c r="K9" t="s">
        <v>234</v>
      </c>
      <c r="L9" t="s">
        <v>235</v>
      </c>
      <c r="M9">
        <v>4</v>
      </c>
      <c r="N9">
        <v>2</v>
      </c>
      <c r="O9">
        <v>49.872700000000002</v>
      </c>
      <c r="P9">
        <v>38.763199999999998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39.379800000000003</v>
      </c>
      <c r="Z9">
        <v>12.4329</v>
      </c>
      <c r="AA9" t="s">
        <v>265</v>
      </c>
      <c r="AB9">
        <v>1.4063000000000001</v>
      </c>
      <c r="AC9" t="s">
        <v>266</v>
      </c>
      <c r="AD9">
        <v>1.1478999999999999</v>
      </c>
      <c r="AE9" t="s">
        <v>267</v>
      </c>
      <c r="AF9">
        <v>1.4285000000000001</v>
      </c>
      <c r="AG9">
        <v>0</v>
      </c>
      <c r="AH9">
        <v>144.43129999999999</v>
      </c>
      <c r="AI9">
        <v>66</v>
      </c>
      <c r="AJ9">
        <v>4</v>
      </c>
      <c r="AK9">
        <v>0</v>
      </c>
      <c r="AL9">
        <v>11</v>
      </c>
      <c r="AM9">
        <v>18</v>
      </c>
      <c r="AN9" t="s">
        <v>240</v>
      </c>
      <c r="AP9" t="str">
        <f t="shared" si="0"/>
        <v/>
      </c>
    </row>
    <row r="10" spans="1:42">
      <c r="A10" t="s">
        <v>268</v>
      </c>
      <c r="B10" s="4">
        <v>43403</v>
      </c>
      <c r="C10" s="1">
        <v>0.51736111111111105</v>
      </c>
      <c r="D10" t="s">
        <v>156</v>
      </c>
      <c r="E10" t="s">
        <v>229</v>
      </c>
      <c r="F10" t="s">
        <v>230</v>
      </c>
      <c r="G10">
        <v>4787</v>
      </c>
      <c r="H10" t="s">
        <v>231</v>
      </c>
      <c r="I10" t="s">
        <v>232</v>
      </c>
      <c r="J10" t="s">
        <v>233</v>
      </c>
      <c r="K10" t="s">
        <v>234</v>
      </c>
      <c r="L10" t="s">
        <v>235</v>
      </c>
      <c r="M10">
        <v>8</v>
      </c>
      <c r="N10">
        <v>2</v>
      </c>
      <c r="O10">
        <v>43.900199999999998</v>
      </c>
      <c r="P10">
        <v>38.144799999999996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36.6783</v>
      </c>
      <c r="Z10">
        <v>16.758600000000001</v>
      </c>
      <c r="AA10" t="s">
        <v>269</v>
      </c>
      <c r="AB10">
        <v>2.6821000000000002</v>
      </c>
      <c r="AC10" t="s">
        <v>247</v>
      </c>
      <c r="AD10">
        <v>1.1032999999999999</v>
      </c>
      <c r="AE10" t="s">
        <v>270</v>
      </c>
      <c r="AF10">
        <v>2.2787999999999999</v>
      </c>
      <c r="AG10">
        <v>1.5</v>
      </c>
      <c r="AH10">
        <v>143.0462</v>
      </c>
      <c r="AI10">
        <v>14</v>
      </c>
      <c r="AJ10">
        <v>1</v>
      </c>
      <c r="AK10">
        <v>0</v>
      </c>
      <c r="AL10">
        <v>11</v>
      </c>
      <c r="AM10">
        <v>136</v>
      </c>
      <c r="AN10" t="s">
        <v>240</v>
      </c>
      <c r="AP10" t="str">
        <f t="shared" si="0"/>
        <v/>
      </c>
    </row>
    <row r="11" spans="1:42">
      <c r="A11" t="s">
        <v>271</v>
      </c>
      <c r="B11" s="4">
        <v>43403</v>
      </c>
      <c r="C11" s="1">
        <v>0.51736111111111105</v>
      </c>
      <c r="D11" t="s">
        <v>156</v>
      </c>
      <c r="E11" t="s">
        <v>229</v>
      </c>
      <c r="F11" t="s">
        <v>230</v>
      </c>
      <c r="G11">
        <v>4787</v>
      </c>
      <c r="H11" t="s">
        <v>231</v>
      </c>
      <c r="I11" t="s">
        <v>232</v>
      </c>
      <c r="J11" t="s">
        <v>233</v>
      </c>
      <c r="K11" t="s">
        <v>234</v>
      </c>
      <c r="L11" t="s">
        <v>235</v>
      </c>
      <c r="M11">
        <v>7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t="s">
        <v>272</v>
      </c>
      <c r="AB11">
        <v>1.9348000000000001</v>
      </c>
      <c r="AC11" t="s">
        <v>254</v>
      </c>
      <c r="AD11">
        <v>0.88949999999999996</v>
      </c>
      <c r="AE11" t="s">
        <v>273</v>
      </c>
      <c r="AF11">
        <v>1.6028</v>
      </c>
      <c r="AG11">
        <v>1.5</v>
      </c>
      <c r="AH11">
        <v>5.9271000000000003</v>
      </c>
      <c r="AI11">
        <v>14</v>
      </c>
      <c r="AJ11">
        <v>9</v>
      </c>
      <c r="AK11">
        <v>0</v>
      </c>
      <c r="AL11">
        <v>11</v>
      </c>
      <c r="AN11" t="s">
        <v>240</v>
      </c>
      <c r="AP11" t="str">
        <f t="shared" si="0"/>
        <v/>
      </c>
    </row>
    <row r="12" spans="1:42">
      <c r="A12" t="s">
        <v>274</v>
      </c>
      <c r="B12" s="4">
        <v>43403</v>
      </c>
      <c r="C12" s="1">
        <v>0.51736111111111105</v>
      </c>
      <c r="D12" t="s">
        <v>156</v>
      </c>
      <c r="E12" t="s">
        <v>229</v>
      </c>
      <c r="F12" t="s">
        <v>230</v>
      </c>
      <c r="G12">
        <v>4787</v>
      </c>
      <c r="H12" t="s">
        <v>231</v>
      </c>
      <c r="I12" t="s">
        <v>232</v>
      </c>
      <c r="J12" t="s">
        <v>233</v>
      </c>
      <c r="K12" t="s">
        <v>234</v>
      </c>
      <c r="L12" t="s">
        <v>235</v>
      </c>
      <c r="M12">
        <v>10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275</v>
      </c>
      <c r="AB12">
        <v>1.4930000000000001</v>
      </c>
      <c r="AC12" t="s">
        <v>243</v>
      </c>
      <c r="AD12">
        <v>1.1572</v>
      </c>
      <c r="AE12" t="s">
        <v>276</v>
      </c>
      <c r="AF12">
        <v>1.1241000000000001</v>
      </c>
      <c r="AG12">
        <v>1.5</v>
      </c>
      <c r="AH12">
        <v>5.2743000000000002</v>
      </c>
      <c r="AI12">
        <v>12</v>
      </c>
      <c r="AJ12">
        <v>10</v>
      </c>
      <c r="AK12">
        <v>0</v>
      </c>
      <c r="AL12">
        <v>11</v>
      </c>
      <c r="AN12" t="s">
        <v>240</v>
      </c>
      <c r="AP12" t="str">
        <f t="shared" si="0"/>
        <v/>
      </c>
    </row>
    <row r="13" spans="1:42">
      <c r="A13" t="s">
        <v>280</v>
      </c>
      <c r="B13" s="4">
        <v>43403</v>
      </c>
      <c r="C13" s="1">
        <v>0.53819444444444442</v>
      </c>
      <c r="D13" t="s">
        <v>156</v>
      </c>
      <c r="E13" t="s">
        <v>229</v>
      </c>
      <c r="F13" t="s">
        <v>277</v>
      </c>
      <c r="G13">
        <v>3493</v>
      </c>
      <c r="H13" t="s">
        <v>231</v>
      </c>
      <c r="I13" t="s">
        <v>232</v>
      </c>
      <c r="J13" t="s">
        <v>5</v>
      </c>
      <c r="K13" t="s">
        <v>278</v>
      </c>
      <c r="L13" t="s">
        <v>279</v>
      </c>
      <c r="M13">
        <v>5</v>
      </c>
      <c r="N13">
        <v>5</v>
      </c>
      <c r="O13">
        <v>62.86</v>
      </c>
      <c r="P13">
        <v>76.56</v>
      </c>
      <c r="Q13">
        <v>22.808</v>
      </c>
      <c r="R13">
        <v>9.5814000000000004</v>
      </c>
      <c r="S13">
        <v>5.0030000000000001</v>
      </c>
      <c r="T13">
        <v>3.3492999999999999</v>
      </c>
      <c r="U13">
        <v>2.8466999999999998</v>
      </c>
      <c r="V13">
        <v>1.7748999999999999</v>
      </c>
      <c r="W13">
        <v>1.9334</v>
      </c>
      <c r="X13">
        <v>1.5387</v>
      </c>
      <c r="Y13">
        <v>0</v>
      </c>
      <c r="Z13">
        <v>16.872900000000001</v>
      </c>
      <c r="AA13" t="s">
        <v>257</v>
      </c>
      <c r="AB13">
        <v>2.1297000000000001</v>
      </c>
      <c r="AC13" t="s">
        <v>281</v>
      </c>
      <c r="AD13">
        <v>2.3586</v>
      </c>
      <c r="AE13" t="s">
        <v>282</v>
      </c>
      <c r="AF13">
        <v>1.7462</v>
      </c>
      <c r="AG13">
        <v>14.462400000000001</v>
      </c>
      <c r="AH13">
        <v>225.82509999999999</v>
      </c>
      <c r="AI13">
        <v>2.75</v>
      </c>
      <c r="AJ13">
        <v>5</v>
      </c>
      <c r="AK13">
        <v>55</v>
      </c>
      <c r="AL13">
        <v>15</v>
      </c>
      <c r="AM13">
        <v>8</v>
      </c>
      <c r="AN13" t="s">
        <v>5</v>
      </c>
      <c r="AP13" t="str">
        <f t="shared" si="0"/>
        <v/>
      </c>
    </row>
    <row r="14" spans="1:42">
      <c r="A14" t="s">
        <v>283</v>
      </c>
      <c r="B14" s="4">
        <v>43403</v>
      </c>
      <c r="C14" s="1">
        <v>0.53819444444444442</v>
      </c>
      <c r="D14" t="s">
        <v>156</v>
      </c>
      <c r="E14" t="s">
        <v>229</v>
      </c>
      <c r="F14" t="s">
        <v>277</v>
      </c>
      <c r="G14">
        <v>3493</v>
      </c>
      <c r="H14" t="s">
        <v>231</v>
      </c>
      <c r="I14" t="s">
        <v>232</v>
      </c>
      <c r="J14" t="s">
        <v>5</v>
      </c>
      <c r="K14" t="s">
        <v>278</v>
      </c>
      <c r="L14" t="s">
        <v>279</v>
      </c>
      <c r="M14">
        <v>2</v>
      </c>
      <c r="N14">
        <v>8</v>
      </c>
      <c r="O14">
        <v>73.400000000000006</v>
      </c>
      <c r="P14">
        <v>47.783999999999999</v>
      </c>
      <c r="Q14">
        <v>11.274100000000001</v>
      </c>
      <c r="R14">
        <v>7.0601000000000003</v>
      </c>
      <c r="S14">
        <v>4.0369999999999999</v>
      </c>
      <c r="T14">
        <v>3.7427000000000001</v>
      </c>
      <c r="U14">
        <v>2.5969000000000002</v>
      </c>
      <c r="V14">
        <v>1.9737</v>
      </c>
      <c r="W14">
        <v>1.1434</v>
      </c>
      <c r="X14">
        <v>1.9396</v>
      </c>
      <c r="Y14">
        <v>0</v>
      </c>
      <c r="Z14">
        <v>19.118600000000001</v>
      </c>
      <c r="AA14" t="s">
        <v>284</v>
      </c>
      <c r="AB14">
        <v>1.1911</v>
      </c>
      <c r="AC14" t="s">
        <v>285</v>
      </c>
      <c r="AD14">
        <v>1.0971</v>
      </c>
      <c r="AE14" t="s">
        <v>286</v>
      </c>
      <c r="AF14">
        <v>1.036</v>
      </c>
      <c r="AG14">
        <v>17.66</v>
      </c>
      <c r="AH14">
        <v>195.05430000000001</v>
      </c>
      <c r="AI14">
        <v>4</v>
      </c>
      <c r="AJ14">
        <v>9</v>
      </c>
      <c r="AK14">
        <v>58</v>
      </c>
      <c r="AL14">
        <v>15</v>
      </c>
      <c r="AM14">
        <v>21</v>
      </c>
      <c r="AN14" t="s">
        <v>5</v>
      </c>
      <c r="AP14" t="str">
        <f t="shared" si="0"/>
        <v/>
      </c>
    </row>
    <row r="15" spans="1:42">
      <c r="A15" t="s">
        <v>287</v>
      </c>
      <c r="B15" s="4">
        <v>43403</v>
      </c>
      <c r="C15" s="1">
        <v>0.53819444444444442</v>
      </c>
      <c r="D15" t="s">
        <v>156</v>
      </c>
      <c r="E15" t="s">
        <v>229</v>
      </c>
      <c r="F15" t="s">
        <v>277</v>
      </c>
      <c r="G15">
        <v>3493</v>
      </c>
      <c r="H15" t="s">
        <v>231</v>
      </c>
      <c r="I15" t="s">
        <v>232</v>
      </c>
      <c r="J15" t="s">
        <v>5</v>
      </c>
      <c r="K15" t="s">
        <v>278</v>
      </c>
      <c r="L15" t="s">
        <v>279</v>
      </c>
      <c r="M15">
        <v>7</v>
      </c>
      <c r="N15">
        <v>5</v>
      </c>
      <c r="O15">
        <v>47.32</v>
      </c>
      <c r="P15">
        <v>51.335999999999999</v>
      </c>
      <c r="Q15">
        <v>28.530799999999999</v>
      </c>
      <c r="R15">
        <v>8.5854999999999997</v>
      </c>
      <c r="S15">
        <v>5.2378</v>
      </c>
      <c r="T15">
        <v>4.7671999999999999</v>
      </c>
      <c r="U15">
        <v>2.0104000000000002</v>
      </c>
      <c r="V15">
        <v>1.3345</v>
      </c>
      <c r="W15">
        <v>1.0841000000000001</v>
      </c>
      <c r="X15">
        <v>1.5361</v>
      </c>
      <c r="Y15">
        <v>0</v>
      </c>
      <c r="Z15">
        <v>11.3436</v>
      </c>
      <c r="AA15" t="s">
        <v>288</v>
      </c>
      <c r="AB15">
        <v>1.8071999999999999</v>
      </c>
      <c r="AC15" t="s">
        <v>289</v>
      </c>
      <c r="AD15">
        <v>0.4284</v>
      </c>
      <c r="AE15" t="s">
        <v>290</v>
      </c>
      <c r="AF15">
        <v>1.3092999999999999</v>
      </c>
      <c r="AG15">
        <v>17.8109</v>
      </c>
      <c r="AH15">
        <v>184.4417</v>
      </c>
      <c r="AI15">
        <v>10</v>
      </c>
      <c r="AJ15">
        <v>14</v>
      </c>
      <c r="AK15">
        <v>53</v>
      </c>
      <c r="AL15">
        <v>15</v>
      </c>
      <c r="AM15">
        <v>13</v>
      </c>
      <c r="AN15" t="s">
        <v>5</v>
      </c>
      <c r="AP15" t="str">
        <f t="shared" si="0"/>
        <v/>
      </c>
    </row>
    <row r="16" spans="1:42">
      <c r="A16" t="s">
        <v>291</v>
      </c>
      <c r="B16" s="4">
        <v>43403</v>
      </c>
      <c r="C16" s="1">
        <v>0.53819444444444442</v>
      </c>
      <c r="D16" t="s">
        <v>156</v>
      </c>
      <c r="E16" t="s">
        <v>229</v>
      </c>
      <c r="F16" t="s">
        <v>277</v>
      </c>
      <c r="G16">
        <v>3493</v>
      </c>
      <c r="H16" t="s">
        <v>231</v>
      </c>
      <c r="I16" t="s">
        <v>232</v>
      </c>
      <c r="J16" t="s">
        <v>5</v>
      </c>
      <c r="K16" t="s">
        <v>278</v>
      </c>
      <c r="L16" t="s">
        <v>279</v>
      </c>
      <c r="M16">
        <v>1</v>
      </c>
      <c r="N16">
        <v>7</v>
      </c>
      <c r="O16">
        <v>44.116</v>
      </c>
      <c r="P16">
        <v>43.537999999999997</v>
      </c>
      <c r="Q16">
        <v>18.425000000000001</v>
      </c>
      <c r="R16">
        <v>8.6061999999999994</v>
      </c>
      <c r="S16">
        <v>4.5862999999999996</v>
      </c>
      <c r="T16">
        <v>3.7088999999999999</v>
      </c>
      <c r="U16">
        <v>1.7635000000000001</v>
      </c>
      <c r="V16">
        <v>1.0541</v>
      </c>
      <c r="W16">
        <v>0.93049999999999999</v>
      </c>
      <c r="X16">
        <v>1.1706000000000001</v>
      </c>
      <c r="Y16">
        <v>0</v>
      </c>
      <c r="Z16">
        <v>18.585699999999999</v>
      </c>
      <c r="AA16" t="s">
        <v>237</v>
      </c>
      <c r="AB16">
        <v>1.4085000000000001</v>
      </c>
      <c r="AC16" t="s">
        <v>292</v>
      </c>
      <c r="AD16">
        <v>0.17910000000000001</v>
      </c>
      <c r="AE16" t="s">
        <v>293</v>
      </c>
      <c r="AF16">
        <v>6.6600000000000006E-2</v>
      </c>
      <c r="AG16">
        <v>16.688400000000001</v>
      </c>
      <c r="AH16">
        <v>164.82749999999999</v>
      </c>
      <c r="AI16">
        <v>12</v>
      </c>
      <c r="AJ16">
        <v>2</v>
      </c>
      <c r="AK16">
        <v>59</v>
      </c>
      <c r="AL16">
        <v>15</v>
      </c>
      <c r="AM16">
        <v>13</v>
      </c>
      <c r="AN16" t="s">
        <v>5</v>
      </c>
      <c r="AP16" t="str">
        <f t="shared" si="0"/>
        <v/>
      </c>
    </row>
    <row r="17" spans="1:42">
      <c r="A17" t="s">
        <v>294</v>
      </c>
      <c r="B17" s="4">
        <v>43403</v>
      </c>
      <c r="C17" s="1">
        <v>0.53819444444444442</v>
      </c>
      <c r="D17" t="s">
        <v>156</v>
      </c>
      <c r="E17" t="s">
        <v>229</v>
      </c>
      <c r="F17" t="s">
        <v>277</v>
      </c>
      <c r="G17">
        <v>3493</v>
      </c>
      <c r="H17" t="s">
        <v>231</v>
      </c>
      <c r="I17" t="s">
        <v>232</v>
      </c>
      <c r="J17" t="s">
        <v>5</v>
      </c>
      <c r="K17" t="s">
        <v>278</v>
      </c>
      <c r="L17" t="s">
        <v>279</v>
      </c>
      <c r="M17">
        <v>4</v>
      </c>
      <c r="N17">
        <v>3</v>
      </c>
      <c r="O17">
        <v>46.314999999999998</v>
      </c>
      <c r="P17">
        <v>32.615600000000001</v>
      </c>
      <c r="Q17">
        <v>22.426600000000001</v>
      </c>
      <c r="R17">
        <v>9.2485999999999997</v>
      </c>
      <c r="S17">
        <v>5.1863000000000001</v>
      </c>
      <c r="T17">
        <v>4.5956000000000001</v>
      </c>
      <c r="U17">
        <v>2.7286999999999999</v>
      </c>
      <c r="V17">
        <v>1.7844</v>
      </c>
      <c r="W17">
        <v>1.5880000000000001</v>
      </c>
      <c r="X17">
        <v>1.5261</v>
      </c>
      <c r="Y17">
        <v>0</v>
      </c>
      <c r="Z17">
        <v>17.902899999999999</v>
      </c>
      <c r="AA17" t="s">
        <v>295</v>
      </c>
      <c r="AB17">
        <v>0.70489999999999997</v>
      </c>
      <c r="AC17" t="s">
        <v>296</v>
      </c>
      <c r="AD17">
        <v>1.6086</v>
      </c>
      <c r="AE17" t="s">
        <v>239</v>
      </c>
      <c r="AF17">
        <v>1.3145</v>
      </c>
      <c r="AG17">
        <v>10.0558</v>
      </c>
      <c r="AH17">
        <v>159.60149999999999</v>
      </c>
      <c r="AI17">
        <v>14</v>
      </c>
      <c r="AJ17">
        <v>8</v>
      </c>
      <c r="AK17">
        <v>57</v>
      </c>
      <c r="AL17">
        <v>15</v>
      </c>
      <c r="AM17">
        <v>15</v>
      </c>
      <c r="AN17" t="s">
        <v>5</v>
      </c>
      <c r="AP17" t="str">
        <f t="shared" si="0"/>
        <v/>
      </c>
    </row>
    <row r="18" spans="1:42">
      <c r="A18" t="s">
        <v>297</v>
      </c>
      <c r="B18" s="4">
        <v>43403</v>
      </c>
      <c r="C18" s="1">
        <v>0.53819444444444442</v>
      </c>
      <c r="D18" t="s">
        <v>156</v>
      </c>
      <c r="E18" t="s">
        <v>229</v>
      </c>
      <c r="F18" t="s">
        <v>277</v>
      </c>
      <c r="G18">
        <v>3493</v>
      </c>
      <c r="H18" t="s">
        <v>231</v>
      </c>
      <c r="I18" t="s">
        <v>232</v>
      </c>
      <c r="J18" t="s">
        <v>5</v>
      </c>
      <c r="K18" t="s">
        <v>278</v>
      </c>
      <c r="L18" t="s">
        <v>279</v>
      </c>
      <c r="M18">
        <v>11</v>
      </c>
      <c r="N18">
        <v>6</v>
      </c>
      <c r="O18">
        <v>49.82</v>
      </c>
      <c r="P18">
        <v>35.2515</v>
      </c>
      <c r="Q18">
        <v>18.301400000000001</v>
      </c>
      <c r="R18">
        <v>9.6427999999999994</v>
      </c>
      <c r="S18">
        <v>5.2960000000000003</v>
      </c>
      <c r="T18">
        <v>3.8662999999999998</v>
      </c>
      <c r="U18">
        <v>3.4529999999999998</v>
      </c>
      <c r="V18">
        <v>2.0804</v>
      </c>
      <c r="W18">
        <v>1.1967000000000001</v>
      </c>
      <c r="X18">
        <v>1.3387</v>
      </c>
      <c r="Y18">
        <v>0</v>
      </c>
      <c r="Z18">
        <v>11.357100000000001</v>
      </c>
      <c r="AA18" t="s">
        <v>298</v>
      </c>
      <c r="AB18">
        <v>1.6448</v>
      </c>
      <c r="AC18" t="s">
        <v>299</v>
      </c>
      <c r="AD18">
        <v>1.4142999999999999</v>
      </c>
      <c r="AE18" t="s">
        <v>300</v>
      </c>
      <c r="AF18">
        <v>0.58630000000000004</v>
      </c>
      <c r="AG18">
        <v>8.6547999999999998</v>
      </c>
      <c r="AH18">
        <v>153.9042</v>
      </c>
      <c r="AI18">
        <v>14</v>
      </c>
      <c r="AJ18">
        <v>13</v>
      </c>
      <c r="AK18">
        <v>46</v>
      </c>
      <c r="AL18">
        <v>15</v>
      </c>
      <c r="AM18">
        <v>27</v>
      </c>
      <c r="AN18" t="s">
        <v>5</v>
      </c>
      <c r="AP18" t="str">
        <f t="shared" si="0"/>
        <v/>
      </c>
    </row>
    <row r="19" spans="1:42">
      <c r="A19" t="s">
        <v>301</v>
      </c>
      <c r="B19" s="4">
        <v>43403</v>
      </c>
      <c r="C19" s="1">
        <v>0.53819444444444442</v>
      </c>
      <c r="D19" t="s">
        <v>156</v>
      </c>
      <c r="E19" t="s">
        <v>229</v>
      </c>
      <c r="F19" t="s">
        <v>277</v>
      </c>
      <c r="G19">
        <v>3493</v>
      </c>
      <c r="H19" t="s">
        <v>231</v>
      </c>
      <c r="I19" t="s">
        <v>232</v>
      </c>
      <c r="J19" t="s">
        <v>5</v>
      </c>
      <c r="K19" t="s">
        <v>278</v>
      </c>
      <c r="L19" t="s">
        <v>279</v>
      </c>
      <c r="M19">
        <v>6</v>
      </c>
      <c r="N19">
        <v>9</v>
      </c>
      <c r="O19">
        <v>38.664999999999999</v>
      </c>
      <c r="P19">
        <v>38.323700000000002</v>
      </c>
      <c r="Q19">
        <v>19.718399999999999</v>
      </c>
      <c r="R19">
        <v>6.4473000000000003</v>
      </c>
      <c r="S19">
        <v>4.8146000000000004</v>
      </c>
      <c r="T19">
        <v>3.6751</v>
      </c>
      <c r="U19">
        <v>2.7016</v>
      </c>
      <c r="V19">
        <v>1.5918000000000001</v>
      </c>
      <c r="W19">
        <v>1.0651999999999999</v>
      </c>
      <c r="X19">
        <v>1.7603</v>
      </c>
      <c r="Y19">
        <v>0</v>
      </c>
      <c r="Z19">
        <v>17.5457</v>
      </c>
      <c r="AA19" t="s">
        <v>272</v>
      </c>
      <c r="AB19">
        <v>1.3968</v>
      </c>
      <c r="AC19" t="s">
        <v>302</v>
      </c>
      <c r="AD19">
        <v>0.60550000000000004</v>
      </c>
      <c r="AE19" t="s">
        <v>303</v>
      </c>
      <c r="AF19">
        <v>0.88970000000000005</v>
      </c>
      <c r="AG19">
        <v>13.4222</v>
      </c>
      <c r="AH19">
        <v>152.62299999999999</v>
      </c>
      <c r="AI19">
        <v>33</v>
      </c>
      <c r="AJ19">
        <v>15</v>
      </c>
      <c r="AK19">
        <v>54</v>
      </c>
      <c r="AL19">
        <v>15</v>
      </c>
      <c r="AM19">
        <v>30</v>
      </c>
      <c r="AN19" t="s">
        <v>5</v>
      </c>
      <c r="AP19" t="str">
        <f t="shared" si="0"/>
        <v/>
      </c>
    </row>
    <row r="20" spans="1:42">
      <c r="A20" t="s">
        <v>304</v>
      </c>
      <c r="B20" s="4">
        <v>43403</v>
      </c>
      <c r="C20" s="1">
        <v>0.53819444444444442</v>
      </c>
      <c r="D20" t="s">
        <v>156</v>
      </c>
      <c r="E20" t="s">
        <v>229</v>
      </c>
      <c r="F20" t="s">
        <v>277</v>
      </c>
      <c r="G20">
        <v>3493</v>
      </c>
      <c r="H20" t="s">
        <v>231</v>
      </c>
      <c r="I20" t="s">
        <v>232</v>
      </c>
      <c r="J20" t="s">
        <v>5</v>
      </c>
      <c r="K20" t="s">
        <v>278</v>
      </c>
      <c r="L20" t="s">
        <v>279</v>
      </c>
      <c r="M20">
        <v>9</v>
      </c>
      <c r="N20">
        <v>3</v>
      </c>
      <c r="O20">
        <v>39.1</v>
      </c>
      <c r="P20">
        <v>44.247</v>
      </c>
      <c r="Q20">
        <v>18.502300000000002</v>
      </c>
      <c r="R20">
        <v>7.9836</v>
      </c>
      <c r="S20">
        <v>3.6194000000000002</v>
      </c>
      <c r="T20">
        <v>3.8260999999999998</v>
      </c>
      <c r="U20">
        <v>2.0089000000000001</v>
      </c>
      <c r="V20">
        <v>1.1997</v>
      </c>
      <c r="W20">
        <v>0.74039999999999995</v>
      </c>
      <c r="X20">
        <v>0.96150000000000002</v>
      </c>
      <c r="Y20">
        <v>0</v>
      </c>
      <c r="Z20">
        <v>15.2607</v>
      </c>
      <c r="AA20" t="s">
        <v>305</v>
      </c>
      <c r="AB20">
        <v>1.0753999999999999</v>
      </c>
      <c r="AC20" t="s">
        <v>306</v>
      </c>
      <c r="AD20">
        <v>0.46829999999999999</v>
      </c>
      <c r="AE20" t="s">
        <v>307</v>
      </c>
      <c r="AF20">
        <v>1.4935</v>
      </c>
      <c r="AG20">
        <v>8.3567</v>
      </c>
      <c r="AH20">
        <v>148.84350000000001</v>
      </c>
      <c r="AI20">
        <v>8</v>
      </c>
      <c r="AJ20">
        <v>10</v>
      </c>
      <c r="AK20">
        <v>48</v>
      </c>
      <c r="AL20">
        <v>15</v>
      </c>
      <c r="AM20">
        <v>30</v>
      </c>
      <c r="AN20" t="s">
        <v>5</v>
      </c>
      <c r="AP20" t="str">
        <f t="shared" si="0"/>
        <v/>
      </c>
    </row>
    <row r="21" spans="1:42">
      <c r="A21" t="s">
        <v>308</v>
      </c>
      <c r="B21" s="4">
        <v>43403</v>
      </c>
      <c r="C21" s="1">
        <v>0.53819444444444442</v>
      </c>
      <c r="D21" t="s">
        <v>156</v>
      </c>
      <c r="E21" t="s">
        <v>229</v>
      </c>
      <c r="F21" t="s">
        <v>277</v>
      </c>
      <c r="G21">
        <v>3493</v>
      </c>
      <c r="H21" t="s">
        <v>231</v>
      </c>
      <c r="I21" t="s">
        <v>232</v>
      </c>
      <c r="J21" t="s">
        <v>5</v>
      </c>
      <c r="K21" t="s">
        <v>278</v>
      </c>
      <c r="L21" t="s">
        <v>279</v>
      </c>
      <c r="M21">
        <v>8</v>
      </c>
      <c r="N21">
        <v>3</v>
      </c>
      <c r="O21">
        <v>43.72</v>
      </c>
      <c r="P21">
        <v>34.351999999999997</v>
      </c>
      <c r="Q21">
        <v>15.1892</v>
      </c>
      <c r="R21">
        <v>4.7352999999999996</v>
      </c>
      <c r="S21">
        <v>6.7203999999999997</v>
      </c>
      <c r="T21">
        <v>4.5033000000000003</v>
      </c>
      <c r="U21">
        <v>3.6320000000000001</v>
      </c>
      <c r="V21">
        <v>1.8001</v>
      </c>
      <c r="W21">
        <v>1.2839</v>
      </c>
      <c r="X21">
        <v>1.3673999999999999</v>
      </c>
      <c r="Y21">
        <v>0</v>
      </c>
      <c r="Z21">
        <v>12.0693</v>
      </c>
      <c r="AA21" t="s">
        <v>261</v>
      </c>
      <c r="AB21">
        <v>0.61829999999999996</v>
      </c>
      <c r="AC21" t="s">
        <v>309</v>
      </c>
      <c r="AD21">
        <v>0.36349999999999999</v>
      </c>
      <c r="AE21" t="s">
        <v>310</v>
      </c>
      <c r="AF21">
        <v>1.7907999999999999</v>
      </c>
      <c r="AG21">
        <v>15.0284</v>
      </c>
      <c r="AH21">
        <v>147.1739</v>
      </c>
      <c r="AI21">
        <v>20</v>
      </c>
      <c r="AJ21">
        <v>3</v>
      </c>
      <c r="AK21">
        <v>49</v>
      </c>
      <c r="AL21">
        <v>15</v>
      </c>
      <c r="AM21">
        <v>13</v>
      </c>
      <c r="AN21" t="s">
        <v>5</v>
      </c>
      <c r="AP21" t="str">
        <f t="shared" si="0"/>
        <v/>
      </c>
    </row>
    <row r="22" spans="1:42">
      <c r="A22" t="s">
        <v>311</v>
      </c>
      <c r="B22" s="4">
        <v>43403</v>
      </c>
      <c r="C22" s="1">
        <v>0.53819444444444442</v>
      </c>
      <c r="D22" t="s">
        <v>156</v>
      </c>
      <c r="E22" t="s">
        <v>229</v>
      </c>
      <c r="F22" t="s">
        <v>277</v>
      </c>
      <c r="G22">
        <v>3493</v>
      </c>
      <c r="H22" t="s">
        <v>231</v>
      </c>
      <c r="I22" t="s">
        <v>232</v>
      </c>
      <c r="J22" t="s">
        <v>5</v>
      </c>
      <c r="K22" t="s">
        <v>278</v>
      </c>
      <c r="L22" t="s">
        <v>279</v>
      </c>
      <c r="M22">
        <v>10</v>
      </c>
      <c r="N22">
        <v>6</v>
      </c>
      <c r="O22">
        <v>42.0032</v>
      </c>
      <c r="P22">
        <v>24.6526</v>
      </c>
      <c r="Q22">
        <v>12.8148</v>
      </c>
      <c r="R22">
        <v>4.8833000000000002</v>
      </c>
      <c r="S22">
        <v>3.5646</v>
      </c>
      <c r="T22">
        <v>3.2987000000000002</v>
      </c>
      <c r="U22">
        <v>3.4394999999999998</v>
      </c>
      <c r="V22">
        <v>1.9451000000000001</v>
      </c>
      <c r="W22">
        <v>1.4177999999999999</v>
      </c>
      <c r="X22">
        <v>1.0992999999999999</v>
      </c>
      <c r="Y22">
        <v>0</v>
      </c>
      <c r="Z22">
        <v>16.727900000000002</v>
      </c>
      <c r="AA22" t="s">
        <v>312</v>
      </c>
      <c r="AB22">
        <v>2.6648000000000001</v>
      </c>
      <c r="AC22" t="s">
        <v>313</v>
      </c>
      <c r="AD22">
        <v>0.65010000000000001</v>
      </c>
      <c r="AE22" t="s">
        <v>314</v>
      </c>
      <c r="AF22">
        <v>1.2690999999999999</v>
      </c>
      <c r="AG22">
        <v>17.807200000000002</v>
      </c>
      <c r="AH22">
        <v>138.2379</v>
      </c>
      <c r="AI22">
        <v>14</v>
      </c>
      <c r="AJ22">
        <v>1</v>
      </c>
      <c r="AK22">
        <v>48</v>
      </c>
      <c r="AL22">
        <v>15</v>
      </c>
      <c r="AM22">
        <v>38</v>
      </c>
      <c r="AN22" t="s">
        <v>5</v>
      </c>
      <c r="AP22" t="str">
        <f t="shared" si="0"/>
        <v/>
      </c>
    </row>
    <row r="23" spans="1:42">
      <c r="A23" t="s">
        <v>315</v>
      </c>
      <c r="B23" s="4">
        <v>43403</v>
      </c>
      <c r="C23" s="1">
        <v>0.53819444444444442</v>
      </c>
      <c r="D23" t="s">
        <v>156</v>
      </c>
      <c r="E23" t="s">
        <v>229</v>
      </c>
      <c r="F23" t="s">
        <v>277</v>
      </c>
      <c r="G23">
        <v>3493</v>
      </c>
      <c r="H23" t="s">
        <v>231</v>
      </c>
      <c r="I23" t="s">
        <v>232</v>
      </c>
      <c r="J23" t="s">
        <v>5</v>
      </c>
      <c r="K23" t="s">
        <v>278</v>
      </c>
      <c r="L23" t="s">
        <v>279</v>
      </c>
      <c r="M23">
        <v>13</v>
      </c>
      <c r="N23">
        <v>3</v>
      </c>
      <c r="O23">
        <v>56.31</v>
      </c>
      <c r="P23">
        <v>22.0106</v>
      </c>
      <c r="Q23">
        <v>13.1517</v>
      </c>
      <c r="R23">
        <v>4.2289000000000003</v>
      </c>
      <c r="S23">
        <v>3.4419</v>
      </c>
      <c r="T23">
        <v>0</v>
      </c>
      <c r="U23">
        <v>0</v>
      </c>
      <c r="V23">
        <v>0</v>
      </c>
      <c r="W23">
        <v>0</v>
      </c>
      <c r="X23">
        <v>0</v>
      </c>
      <c r="Y23">
        <v>7.7462999999999997</v>
      </c>
      <c r="Z23">
        <v>16.1021</v>
      </c>
      <c r="AA23" t="s">
        <v>316</v>
      </c>
      <c r="AB23">
        <v>1.4076</v>
      </c>
      <c r="AC23" t="s">
        <v>317</v>
      </c>
      <c r="AD23">
        <v>1.1841999999999999</v>
      </c>
      <c r="AE23" t="s">
        <v>318</v>
      </c>
      <c r="AF23">
        <v>1.6767000000000001</v>
      </c>
      <c r="AG23">
        <v>4.2</v>
      </c>
      <c r="AH23">
        <v>131.46</v>
      </c>
      <c r="AI23">
        <v>10</v>
      </c>
      <c r="AJ23">
        <v>6</v>
      </c>
      <c r="AK23">
        <v>45</v>
      </c>
      <c r="AL23">
        <v>15</v>
      </c>
      <c r="AM23">
        <v>15</v>
      </c>
      <c r="AN23" t="s">
        <v>5</v>
      </c>
      <c r="AP23" t="str">
        <f t="shared" si="0"/>
        <v/>
      </c>
    </row>
    <row r="24" spans="1:42">
      <c r="A24" t="s">
        <v>319</v>
      </c>
      <c r="B24" s="4">
        <v>43403</v>
      </c>
      <c r="C24" s="1">
        <v>0.53819444444444442</v>
      </c>
      <c r="D24" t="s">
        <v>156</v>
      </c>
      <c r="E24" t="s">
        <v>229</v>
      </c>
      <c r="F24" t="s">
        <v>277</v>
      </c>
      <c r="G24">
        <v>3493</v>
      </c>
      <c r="H24" t="s">
        <v>231</v>
      </c>
      <c r="I24" t="s">
        <v>232</v>
      </c>
      <c r="J24" t="s">
        <v>5</v>
      </c>
      <c r="K24" t="s">
        <v>278</v>
      </c>
      <c r="L24" t="s">
        <v>279</v>
      </c>
      <c r="M24">
        <v>12</v>
      </c>
      <c r="N24">
        <v>3</v>
      </c>
      <c r="O24">
        <v>52.750799999999998</v>
      </c>
      <c r="P24">
        <v>28.912299999999998</v>
      </c>
      <c r="Q24">
        <v>13.688499999999999</v>
      </c>
      <c r="R24">
        <v>3.2610000000000001</v>
      </c>
      <c r="S24">
        <v>3.5021</v>
      </c>
      <c r="T24">
        <v>2.3069000000000002</v>
      </c>
      <c r="U24">
        <v>2.3658000000000001</v>
      </c>
      <c r="V24">
        <v>1.9596</v>
      </c>
      <c r="W24">
        <v>1.0404</v>
      </c>
      <c r="X24">
        <v>1.1088</v>
      </c>
      <c r="Y24">
        <v>0</v>
      </c>
      <c r="Z24">
        <v>9.6643000000000008</v>
      </c>
      <c r="AA24" t="s">
        <v>320</v>
      </c>
      <c r="AB24">
        <v>0.73070000000000002</v>
      </c>
      <c r="AC24" t="s">
        <v>321</v>
      </c>
      <c r="AD24">
        <v>0.2457</v>
      </c>
      <c r="AE24" t="s">
        <v>322</v>
      </c>
      <c r="AF24">
        <v>1.1712</v>
      </c>
      <c r="AG24">
        <v>5.2066999999999997</v>
      </c>
      <c r="AH24">
        <v>127.9147</v>
      </c>
      <c r="AI24">
        <v>10</v>
      </c>
      <c r="AJ24">
        <v>12</v>
      </c>
      <c r="AK24">
        <v>46</v>
      </c>
      <c r="AL24">
        <v>15</v>
      </c>
      <c r="AM24">
        <v>39</v>
      </c>
      <c r="AN24" t="s">
        <v>5</v>
      </c>
      <c r="AP24" t="str">
        <f t="shared" si="0"/>
        <v/>
      </c>
    </row>
    <row r="25" spans="1:42">
      <c r="A25" t="s">
        <v>323</v>
      </c>
      <c r="B25" s="4">
        <v>43403</v>
      </c>
      <c r="C25" s="1">
        <v>0.53819444444444442</v>
      </c>
      <c r="D25" t="s">
        <v>156</v>
      </c>
      <c r="E25" t="s">
        <v>229</v>
      </c>
      <c r="F25" t="s">
        <v>277</v>
      </c>
      <c r="G25">
        <v>3493</v>
      </c>
      <c r="H25" t="s">
        <v>231</v>
      </c>
      <c r="I25" t="s">
        <v>232</v>
      </c>
      <c r="J25" t="s">
        <v>5</v>
      </c>
      <c r="K25" t="s">
        <v>278</v>
      </c>
      <c r="L25" t="s">
        <v>279</v>
      </c>
      <c r="M25">
        <v>3</v>
      </c>
      <c r="N25">
        <v>5</v>
      </c>
      <c r="O25">
        <v>36.663800000000002</v>
      </c>
      <c r="P25">
        <v>28.5366</v>
      </c>
      <c r="Q25">
        <v>21.0276</v>
      </c>
      <c r="R25">
        <v>6.8582000000000001</v>
      </c>
      <c r="S25">
        <v>5.6460999999999997</v>
      </c>
      <c r="T25">
        <v>2.8833000000000002</v>
      </c>
      <c r="U25">
        <v>1.9672000000000001</v>
      </c>
      <c r="V25">
        <v>1.1725000000000001</v>
      </c>
      <c r="W25">
        <v>1.9001999999999999</v>
      </c>
      <c r="X25">
        <v>1.1116999999999999</v>
      </c>
      <c r="Y25">
        <v>0</v>
      </c>
      <c r="Z25">
        <v>10.527100000000001</v>
      </c>
      <c r="AA25" t="s">
        <v>324</v>
      </c>
      <c r="AB25">
        <v>0.34910000000000002</v>
      </c>
      <c r="AC25" t="s">
        <v>325</v>
      </c>
      <c r="AD25">
        <v>0.10349999999999999</v>
      </c>
      <c r="AE25" t="s">
        <v>326</v>
      </c>
      <c r="AF25">
        <v>1.4329000000000001</v>
      </c>
      <c r="AG25">
        <v>5.5873999999999997</v>
      </c>
      <c r="AH25">
        <v>125.7672</v>
      </c>
      <c r="AI25">
        <v>25</v>
      </c>
      <c r="AJ25">
        <v>7</v>
      </c>
      <c r="AK25">
        <v>58</v>
      </c>
      <c r="AL25">
        <v>15</v>
      </c>
      <c r="AM25">
        <v>11</v>
      </c>
      <c r="AN25" t="s">
        <v>5</v>
      </c>
      <c r="AP25" t="str">
        <f t="shared" si="0"/>
        <v/>
      </c>
    </row>
    <row r="26" spans="1:42">
      <c r="A26" t="s">
        <v>327</v>
      </c>
      <c r="B26" s="4">
        <v>43403</v>
      </c>
      <c r="C26" s="1">
        <v>0.53819444444444442</v>
      </c>
      <c r="D26" t="s">
        <v>156</v>
      </c>
      <c r="E26" t="s">
        <v>229</v>
      </c>
      <c r="F26" t="s">
        <v>277</v>
      </c>
      <c r="G26">
        <v>3493</v>
      </c>
      <c r="H26" t="s">
        <v>231</v>
      </c>
      <c r="I26" t="s">
        <v>232</v>
      </c>
      <c r="J26" t="s">
        <v>5</v>
      </c>
      <c r="K26" t="s">
        <v>278</v>
      </c>
      <c r="L26" t="s">
        <v>279</v>
      </c>
      <c r="M26">
        <v>14</v>
      </c>
      <c r="N26">
        <v>3</v>
      </c>
      <c r="O26">
        <v>31.937799999999999</v>
      </c>
      <c r="P26">
        <v>27.801400000000001</v>
      </c>
      <c r="Q26">
        <v>16.4954</v>
      </c>
      <c r="R26">
        <v>7.9085000000000001</v>
      </c>
      <c r="S26">
        <v>5.1585000000000001</v>
      </c>
      <c r="T26">
        <v>3.5621</v>
      </c>
      <c r="U26">
        <v>1.6162000000000001</v>
      </c>
      <c r="V26">
        <v>1.0230999999999999</v>
      </c>
      <c r="W26">
        <v>0.41139999999999999</v>
      </c>
      <c r="X26">
        <v>0.94099999999999995</v>
      </c>
      <c r="Y26">
        <v>0</v>
      </c>
      <c r="Z26">
        <v>12.972099999999999</v>
      </c>
      <c r="AA26" t="s">
        <v>328</v>
      </c>
      <c r="AB26">
        <v>0.88229999999999997</v>
      </c>
      <c r="AC26" t="s">
        <v>329</v>
      </c>
      <c r="AD26">
        <v>0.85429999999999995</v>
      </c>
      <c r="AE26" t="s">
        <v>330</v>
      </c>
      <c r="AF26">
        <v>1.5815999999999999</v>
      </c>
      <c r="AG26">
        <v>9.0215999999999994</v>
      </c>
      <c r="AH26">
        <v>122.1674</v>
      </c>
      <c r="AI26">
        <v>25</v>
      </c>
      <c r="AJ26">
        <v>11</v>
      </c>
      <c r="AK26">
        <v>45</v>
      </c>
      <c r="AL26">
        <v>15</v>
      </c>
      <c r="AM26">
        <v>19</v>
      </c>
      <c r="AN26" t="s">
        <v>5</v>
      </c>
      <c r="AP26" t="str">
        <f t="shared" si="0"/>
        <v/>
      </c>
    </row>
    <row r="27" spans="1:42">
      <c r="A27" t="s">
        <v>331</v>
      </c>
      <c r="B27" s="4">
        <v>43403</v>
      </c>
      <c r="C27" s="1">
        <v>0.53819444444444442</v>
      </c>
      <c r="D27" t="s">
        <v>156</v>
      </c>
      <c r="E27" t="s">
        <v>229</v>
      </c>
      <c r="F27" t="s">
        <v>277</v>
      </c>
      <c r="G27">
        <v>3493</v>
      </c>
      <c r="H27" t="s">
        <v>231</v>
      </c>
      <c r="I27" t="s">
        <v>232</v>
      </c>
      <c r="J27" t="s">
        <v>5</v>
      </c>
      <c r="K27" t="s">
        <v>278</v>
      </c>
      <c r="L27" t="s">
        <v>279</v>
      </c>
      <c r="M27">
        <v>15</v>
      </c>
      <c r="N27">
        <v>5</v>
      </c>
      <c r="O27">
        <v>31.015000000000001</v>
      </c>
      <c r="P27">
        <v>23.800999999999998</v>
      </c>
      <c r="Q27">
        <v>12.2851</v>
      </c>
      <c r="R27">
        <v>6.1901000000000002</v>
      </c>
      <c r="S27">
        <v>2.5987</v>
      </c>
      <c r="T27">
        <v>2.7570000000000001</v>
      </c>
      <c r="U27">
        <v>2.4790999999999999</v>
      </c>
      <c r="V27">
        <v>1.6193</v>
      </c>
      <c r="W27">
        <v>1.0595000000000001</v>
      </c>
      <c r="X27">
        <v>0.61299999999999999</v>
      </c>
      <c r="Y27">
        <v>0</v>
      </c>
      <c r="Z27">
        <v>9.9385999999999992</v>
      </c>
      <c r="AA27" t="s">
        <v>275</v>
      </c>
      <c r="AB27">
        <v>1.2114</v>
      </c>
      <c r="AC27" t="s">
        <v>332</v>
      </c>
      <c r="AD27">
        <v>1.6879</v>
      </c>
      <c r="AE27" t="s">
        <v>333</v>
      </c>
      <c r="AF27">
        <v>1.536</v>
      </c>
      <c r="AG27">
        <v>17.4819</v>
      </c>
      <c r="AH27">
        <v>116.2735</v>
      </c>
      <c r="AI27">
        <v>50</v>
      </c>
      <c r="AJ27">
        <v>4</v>
      </c>
      <c r="AK27">
        <v>45</v>
      </c>
      <c r="AL27">
        <v>15</v>
      </c>
      <c r="AM27">
        <v>32</v>
      </c>
      <c r="AN27" t="s">
        <v>5</v>
      </c>
      <c r="AP27" t="str">
        <f t="shared" si="0"/>
        <v/>
      </c>
    </row>
    <row r="28" spans="1:42">
      <c r="A28" t="s">
        <v>340</v>
      </c>
      <c r="B28" s="4">
        <v>43403</v>
      </c>
      <c r="C28" s="1">
        <v>0.54513888888888895</v>
      </c>
      <c r="D28" t="s">
        <v>162</v>
      </c>
      <c r="E28" t="s">
        <v>334</v>
      </c>
      <c r="F28" t="s">
        <v>335</v>
      </c>
      <c r="G28">
        <v>3769</v>
      </c>
      <c r="H28" t="s">
        <v>336</v>
      </c>
      <c r="I28" t="s">
        <v>337</v>
      </c>
      <c r="J28" t="s">
        <v>233</v>
      </c>
      <c r="K28" t="s">
        <v>338</v>
      </c>
      <c r="L28" t="s">
        <v>339</v>
      </c>
      <c r="M28">
        <v>1</v>
      </c>
      <c r="N28">
        <v>5</v>
      </c>
      <c r="O28">
        <v>96.119100000000003</v>
      </c>
      <c r="P28">
        <v>58.213000000000001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67.638599999999997</v>
      </c>
      <c r="Z28">
        <v>22.347100000000001</v>
      </c>
      <c r="AA28" t="s">
        <v>341</v>
      </c>
      <c r="AB28">
        <v>5.7462999999999997</v>
      </c>
      <c r="AC28" t="s">
        <v>342</v>
      </c>
      <c r="AD28">
        <v>2.5091000000000001</v>
      </c>
      <c r="AE28" t="s">
        <v>343</v>
      </c>
      <c r="AF28">
        <v>1.4854000000000001</v>
      </c>
      <c r="AG28">
        <v>70</v>
      </c>
      <c r="AH28" s="23">
        <v>324.05860000000001</v>
      </c>
      <c r="AI28">
        <v>3.33</v>
      </c>
      <c r="AK28">
        <v>0</v>
      </c>
      <c r="AL28">
        <v>14</v>
      </c>
      <c r="AM28">
        <v>23</v>
      </c>
      <c r="AN28" t="s">
        <v>344</v>
      </c>
      <c r="AP28" t="str">
        <f t="shared" si="0"/>
        <v>Bold</v>
      </c>
    </row>
    <row r="29" spans="1:42">
      <c r="A29" t="s">
        <v>345</v>
      </c>
      <c r="B29" s="4">
        <v>43403</v>
      </c>
      <c r="C29" s="1">
        <v>0.54513888888888895</v>
      </c>
      <c r="D29" t="s">
        <v>162</v>
      </c>
      <c r="E29" t="s">
        <v>334</v>
      </c>
      <c r="F29" t="s">
        <v>335</v>
      </c>
      <c r="G29">
        <v>3769</v>
      </c>
      <c r="H29" t="s">
        <v>336</v>
      </c>
      <c r="I29" t="s">
        <v>337</v>
      </c>
      <c r="J29" t="s">
        <v>233</v>
      </c>
      <c r="K29" t="s">
        <v>338</v>
      </c>
      <c r="L29" t="s">
        <v>339</v>
      </c>
      <c r="M29">
        <v>8</v>
      </c>
      <c r="N29">
        <v>4</v>
      </c>
      <c r="O29">
        <v>71.644599999999997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108.9714</v>
      </c>
      <c r="Z29">
        <v>15.5886</v>
      </c>
      <c r="AA29" t="s">
        <v>346</v>
      </c>
      <c r="AB29">
        <v>3.4110999999999998</v>
      </c>
      <c r="AC29" t="s">
        <v>347</v>
      </c>
      <c r="AD29">
        <v>1.8740000000000001</v>
      </c>
      <c r="AE29" t="s">
        <v>348</v>
      </c>
      <c r="AF29">
        <v>1.64</v>
      </c>
      <c r="AG29">
        <v>31.8</v>
      </c>
      <c r="AH29">
        <v>234.92959999999999</v>
      </c>
      <c r="AI29">
        <v>5</v>
      </c>
      <c r="AK29">
        <v>0</v>
      </c>
      <c r="AL29">
        <v>14</v>
      </c>
      <c r="AM29">
        <v>157</v>
      </c>
      <c r="AN29" t="s">
        <v>344</v>
      </c>
      <c r="AP29" t="str">
        <f t="shared" si="0"/>
        <v/>
      </c>
    </row>
    <row r="30" spans="1:42">
      <c r="A30" t="s">
        <v>349</v>
      </c>
      <c r="B30" s="4">
        <v>43403</v>
      </c>
      <c r="C30" s="1">
        <v>0.54513888888888895</v>
      </c>
      <c r="D30" t="s">
        <v>162</v>
      </c>
      <c r="E30" t="s">
        <v>334</v>
      </c>
      <c r="F30" t="s">
        <v>335</v>
      </c>
      <c r="G30">
        <v>3769</v>
      </c>
      <c r="H30" t="s">
        <v>336</v>
      </c>
      <c r="I30" t="s">
        <v>337</v>
      </c>
      <c r="J30" t="s">
        <v>233</v>
      </c>
      <c r="K30" t="s">
        <v>338</v>
      </c>
      <c r="L30" t="s">
        <v>339</v>
      </c>
      <c r="M30">
        <v>3</v>
      </c>
      <c r="N30">
        <v>4</v>
      </c>
      <c r="O30">
        <v>68.548000000000002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104.2615</v>
      </c>
      <c r="Z30">
        <v>20.131399999999999</v>
      </c>
      <c r="AA30" t="s">
        <v>350</v>
      </c>
      <c r="AB30">
        <v>3.5207000000000002</v>
      </c>
      <c r="AC30" t="s">
        <v>351</v>
      </c>
      <c r="AD30">
        <v>3.7587999999999999</v>
      </c>
      <c r="AE30" t="s">
        <v>352</v>
      </c>
      <c r="AF30">
        <v>1.7484</v>
      </c>
      <c r="AG30">
        <v>8.8000000000000007</v>
      </c>
      <c r="AH30">
        <v>210.7688</v>
      </c>
      <c r="AI30">
        <v>10</v>
      </c>
      <c r="AK30">
        <v>0</v>
      </c>
      <c r="AL30">
        <v>14</v>
      </c>
      <c r="AM30">
        <v>24</v>
      </c>
      <c r="AN30" t="s">
        <v>344</v>
      </c>
      <c r="AP30" t="str">
        <f t="shared" si="0"/>
        <v/>
      </c>
    </row>
    <row r="31" spans="1:42">
      <c r="A31" t="s">
        <v>353</v>
      </c>
      <c r="B31" s="4">
        <v>43403</v>
      </c>
      <c r="C31" s="1">
        <v>0.54513888888888895</v>
      </c>
      <c r="D31" t="s">
        <v>162</v>
      </c>
      <c r="E31" t="s">
        <v>334</v>
      </c>
      <c r="F31" t="s">
        <v>335</v>
      </c>
      <c r="G31">
        <v>3769</v>
      </c>
      <c r="H31" t="s">
        <v>336</v>
      </c>
      <c r="I31" t="s">
        <v>337</v>
      </c>
      <c r="J31" t="s">
        <v>233</v>
      </c>
      <c r="K31" t="s">
        <v>338</v>
      </c>
      <c r="L31" t="s">
        <v>339</v>
      </c>
      <c r="M31">
        <v>10</v>
      </c>
      <c r="N31">
        <v>5</v>
      </c>
      <c r="O31">
        <v>49.36</v>
      </c>
      <c r="P31">
        <v>36.228499999999997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37.9056</v>
      </c>
      <c r="Z31">
        <v>16.772099999999998</v>
      </c>
      <c r="AA31" t="s">
        <v>354</v>
      </c>
      <c r="AB31">
        <v>3.4558</v>
      </c>
      <c r="AC31" t="s">
        <v>355</v>
      </c>
      <c r="AD31">
        <v>1.0003</v>
      </c>
      <c r="AE31" t="s">
        <v>356</v>
      </c>
      <c r="AF31">
        <v>2.3113000000000001</v>
      </c>
      <c r="AG31">
        <v>28.3</v>
      </c>
      <c r="AH31">
        <v>175.33359999999999</v>
      </c>
      <c r="AI31">
        <v>5.5</v>
      </c>
      <c r="AK31">
        <v>0</v>
      </c>
      <c r="AL31">
        <v>14</v>
      </c>
      <c r="AM31">
        <v>262</v>
      </c>
      <c r="AN31" t="s">
        <v>344</v>
      </c>
      <c r="AP31" t="str">
        <f t="shared" si="0"/>
        <v/>
      </c>
    </row>
    <row r="32" spans="1:42">
      <c r="A32" t="s">
        <v>357</v>
      </c>
      <c r="B32" s="4">
        <v>43403</v>
      </c>
      <c r="C32" s="1">
        <v>0.54513888888888895</v>
      </c>
      <c r="D32" t="s">
        <v>162</v>
      </c>
      <c r="E32" t="s">
        <v>334</v>
      </c>
      <c r="F32" t="s">
        <v>335</v>
      </c>
      <c r="G32">
        <v>3769</v>
      </c>
      <c r="H32" t="s">
        <v>336</v>
      </c>
      <c r="I32" t="s">
        <v>337</v>
      </c>
      <c r="J32" t="s">
        <v>233</v>
      </c>
      <c r="K32" t="s">
        <v>338</v>
      </c>
      <c r="L32" t="s">
        <v>339</v>
      </c>
      <c r="M32">
        <v>7</v>
      </c>
      <c r="N32">
        <v>8</v>
      </c>
      <c r="O32">
        <v>59.450600000000001</v>
      </c>
      <c r="P32">
        <v>37.028500000000001</v>
      </c>
      <c r="Q32">
        <v>17.345099999999999</v>
      </c>
      <c r="R32">
        <v>10.404</v>
      </c>
      <c r="S32">
        <v>7.1412000000000004</v>
      </c>
      <c r="T32">
        <v>4.8044000000000002</v>
      </c>
      <c r="U32">
        <v>3.96</v>
      </c>
      <c r="V32">
        <v>2.5697999999999999</v>
      </c>
      <c r="W32">
        <v>1.9461999999999999</v>
      </c>
      <c r="X32">
        <v>1.6195999999999999</v>
      </c>
      <c r="Y32">
        <v>0</v>
      </c>
      <c r="Z32">
        <v>11.1914</v>
      </c>
      <c r="AA32" t="s">
        <v>358</v>
      </c>
      <c r="AB32">
        <v>2.1442000000000001</v>
      </c>
      <c r="AC32" t="s">
        <v>359</v>
      </c>
      <c r="AD32">
        <v>1.0625</v>
      </c>
      <c r="AE32" t="s">
        <v>360</v>
      </c>
      <c r="AF32">
        <v>2.0448</v>
      </c>
      <c r="AG32">
        <v>9.4222999999999999</v>
      </c>
      <c r="AH32">
        <v>172.13460000000001</v>
      </c>
      <c r="AI32">
        <v>20</v>
      </c>
      <c r="AK32">
        <v>0</v>
      </c>
      <c r="AL32">
        <v>14</v>
      </c>
      <c r="AM32">
        <v>44</v>
      </c>
      <c r="AN32" t="s">
        <v>344</v>
      </c>
      <c r="AP32" t="str">
        <f t="shared" si="0"/>
        <v/>
      </c>
    </row>
    <row r="33" spans="1:42">
      <c r="A33" t="s">
        <v>361</v>
      </c>
      <c r="B33" s="4">
        <v>43403</v>
      </c>
      <c r="C33" s="1">
        <v>0.54513888888888895</v>
      </c>
      <c r="D33" t="s">
        <v>162</v>
      </c>
      <c r="E33" t="s">
        <v>334</v>
      </c>
      <c r="F33" t="s">
        <v>335</v>
      </c>
      <c r="G33">
        <v>3769</v>
      </c>
      <c r="H33" t="s">
        <v>336</v>
      </c>
      <c r="I33" t="s">
        <v>337</v>
      </c>
      <c r="J33" t="s">
        <v>233</v>
      </c>
      <c r="K33" t="s">
        <v>338</v>
      </c>
      <c r="L33" t="s">
        <v>339</v>
      </c>
      <c r="M33">
        <v>11</v>
      </c>
      <c r="N33">
        <v>5</v>
      </c>
      <c r="O33">
        <v>64.840999999999994</v>
      </c>
      <c r="P33">
        <v>30.852599999999999</v>
      </c>
      <c r="Q33">
        <v>13.2127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20.0565</v>
      </c>
      <c r="Z33">
        <v>18.595700000000001</v>
      </c>
      <c r="AA33" t="s">
        <v>362</v>
      </c>
      <c r="AB33">
        <v>2.6069</v>
      </c>
      <c r="AC33" t="s">
        <v>363</v>
      </c>
      <c r="AD33">
        <v>2.1816</v>
      </c>
      <c r="AE33" t="s">
        <v>364</v>
      </c>
      <c r="AF33">
        <v>0.96760000000000002</v>
      </c>
      <c r="AG33">
        <v>10.9665</v>
      </c>
      <c r="AH33">
        <v>164.28110000000001</v>
      </c>
      <c r="AI33">
        <v>4.5</v>
      </c>
      <c r="AK33">
        <v>0</v>
      </c>
      <c r="AL33">
        <v>14</v>
      </c>
      <c r="AM33">
        <v>594</v>
      </c>
      <c r="AN33" t="s">
        <v>344</v>
      </c>
      <c r="AP33" t="str">
        <f t="shared" si="0"/>
        <v/>
      </c>
    </row>
    <row r="34" spans="1:42">
      <c r="A34" t="s">
        <v>365</v>
      </c>
      <c r="B34" s="4">
        <v>43403</v>
      </c>
      <c r="C34" s="1">
        <v>0.54513888888888895</v>
      </c>
      <c r="D34" t="s">
        <v>162</v>
      </c>
      <c r="E34" t="s">
        <v>334</v>
      </c>
      <c r="F34" t="s">
        <v>335</v>
      </c>
      <c r="G34">
        <v>3769</v>
      </c>
      <c r="H34" t="s">
        <v>336</v>
      </c>
      <c r="I34" t="s">
        <v>337</v>
      </c>
      <c r="J34" t="s">
        <v>233</v>
      </c>
      <c r="K34" t="s">
        <v>338</v>
      </c>
      <c r="L34" t="s">
        <v>339</v>
      </c>
      <c r="M34">
        <v>12</v>
      </c>
      <c r="N34">
        <v>5</v>
      </c>
      <c r="O34">
        <v>61.2759</v>
      </c>
      <c r="P34">
        <v>26.3337</v>
      </c>
      <c r="Q34">
        <v>13.1419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18.675999999999998</v>
      </c>
      <c r="Z34">
        <v>19.139299999999999</v>
      </c>
      <c r="AA34" t="s">
        <v>366</v>
      </c>
      <c r="AB34">
        <v>0.58030000000000004</v>
      </c>
      <c r="AC34" t="s">
        <v>342</v>
      </c>
      <c r="AD34">
        <v>2.5091000000000001</v>
      </c>
      <c r="AE34" t="s">
        <v>367</v>
      </c>
      <c r="AF34">
        <v>1.8908</v>
      </c>
      <c r="AG34">
        <v>1.8</v>
      </c>
      <c r="AH34">
        <v>145.34710000000001</v>
      </c>
      <c r="AI34">
        <v>20</v>
      </c>
      <c r="AK34">
        <v>0</v>
      </c>
      <c r="AL34">
        <v>14</v>
      </c>
      <c r="AM34">
        <v>23</v>
      </c>
      <c r="AN34" t="s">
        <v>344</v>
      </c>
      <c r="AP34" t="str">
        <f t="shared" si="0"/>
        <v/>
      </c>
    </row>
    <row r="35" spans="1:42">
      <c r="A35" t="s">
        <v>368</v>
      </c>
      <c r="B35" s="4">
        <v>43403</v>
      </c>
      <c r="C35" s="1">
        <v>0.54513888888888895</v>
      </c>
      <c r="D35" t="s">
        <v>162</v>
      </c>
      <c r="E35" t="s">
        <v>334</v>
      </c>
      <c r="F35" t="s">
        <v>335</v>
      </c>
      <c r="G35">
        <v>3769</v>
      </c>
      <c r="H35" t="s">
        <v>336</v>
      </c>
      <c r="I35" t="s">
        <v>337</v>
      </c>
      <c r="J35" t="s">
        <v>233</v>
      </c>
      <c r="K35" t="s">
        <v>338</v>
      </c>
      <c r="L35" t="s">
        <v>339</v>
      </c>
      <c r="M35">
        <v>13</v>
      </c>
      <c r="N35">
        <v>5</v>
      </c>
      <c r="O35">
        <v>49.816200000000002</v>
      </c>
      <c r="P35">
        <v>34.870100000000001</v>
      </c>
      <c r="Q35">
        <v>21.014299999999999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21.453099999999999</v>
      </c>
      <c r="Z35">
        <v>11.470700000000001</v>
      </c>
      <c r="AA35" t="s">
        <v>369</v>
      </c>
      <c r="AB35">
        <v>0.9214</v>
      </c>
      <c r="AC35" t="s">
        <v>342</v>
      </c>
      <c r="AD35">
        <v>2.5091000000000001</v>
      </c>
      <c r="AE35" t="s">
        <v>370</v>
      </c>
      <c r="AF35">
        <v>0.97219999999999995</v>
      </c>
      <c r="AG35">
        <v>1.8</v>
      </c>
      <c r="AH35">
        <v>144.8271</v>
      </c>
      <c r="AI35">
        <v>25</v>
      </c>
      <c r="AK35">
        <v>0</v>
      </c>
      <c r="AL35">
        <v>14</v>
      </c>
      <c r="AM35">
        <v>27</v>
      </c>
      <c r="AN35" t="s">
        <v>344</v>
      </c>
      <c r="AP35" t="str">
        <f t="shared" si="0"/>
        <v/>
      </c>
    </row>
    <row r="36" spans="1:42">
      <c r="A36" t="s">
        <v>371</v>
      </c>
      <c r="B36" s="4">
        <v>43403</v>
      </c>
      <c r="C36" s="1">
        <v>0.54513888888888895</v>
      </c>
      <c r="D36" t="s">
        <v>162</v>
      </c>
      <c r="E36" t="s">
        <v>334</v>
      </c>
      <c r="F36" t="s">
        <v>335</v>
      </c>
      <c r="G36">
        <v>3769</v>
      </c>
      <c r="H36" t="s">
        <v>336</v>
      </c>
      <c r="I36" t="s">
        <v>337</v>
      </c>
      <c r="J36" t="s">
        <v>233</v>
      </c>
      <c r="K36" t="s">
        <v>338</v>
      </c>
      <c r="L36" t="s">
        <v>339</v>
      </c>
      <c r="M36">
        <v>14</v>
      </c>
      <c r="N36">
        <v>5</v>
      </c>
      <c r="O36">
        <v>44.935699999999997</v>
      </c>
      <c r="P36">
        <v>36.527999999999999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36.2836</v>
      </c>
      <c r="Z36">
        <v>14.9057</v>
      </c>
      <c r="AA36" t="s">
        <v>372</v>
      </c>
      <c r="AB36">
        <v>1.5714999999999999</v>
      </c>
      <c r="AC36" t="s">
        <v>342</v>
      </c>
      <c r="AD36">
        <v>2.5091000000000001</v>
      </c>
      <c r="AE36" t="s">
        <v>373</v>
      </c>
      <c r="AF36">
        <v>2.0358999999999998</v>
      </c>
      <c r="AG36">
        <v>5.3</v>
      </c>
      <c r="AH36">
        <v>144.0694</v>
      </c>
      <c r="AI36">
        <v>50</v>
      </c>
      <c r="AK36">
        <v>0</v>
      </c>
      <c r="AL36">
        <v>14</v>
      </c>
      <c r="AM36">
        <v>23</v>
      </c>
      <c r="AN36" t="s">
        <v>344</v>
      </c>
      <c r="AP36" t="str">
        <f t="shared" si="0"/>
        <v/>
      </c>
    </row>
    <row r="37" spans="1:42">
      <c r="A37" t="s">
        <v>374</v>
      </c>
      <c r="B37" s="4">
        <v>43403</v>
      </c>
      <c r="C37" s="1">
        <v>0.54513888888888895</v>
      </c>
      <c r="D37" t="s">
        <v>162</v>
      </c>
      <c r="E37" t="s">
        <v>334</v>
      </c>
      <c r="F37" t="s">
        <v>335</v>
      </c>
      <c r="G37">
        <v>3769</v>
      </c>
      <c r="H37" t="s">
        <v>336</v>
      </c>
      <c r="I37" t="s">
        <v>337</v>
      </c>
      <c r="J37" t="s">
        <v>233</v>
      </c>
      <c r="K37" t="s">
        <v>338</v>
      </c>
      <c r="L37" t="s">
        <v>339</v>
      </c>
      <c r="M37">
        <v>2</v>
      </c>
      <c r="N37">
        <v>5</v>
      </c>
      <c r="O37">
        <v>62.253700000000002</v>
      </c>
      <c r="P37">
        <v>30.768000000000001</v>
      </c>
      <c r="Q37">
        <v>12.444000000000001</v>
      </c>
      <c r="R37">
        <v>5.7606999999999999</v>
      </c>
      <c r="S37">
        <v>2.7519</v>
      </c>
      <c r="T37">
        <v>0</v>
      </c>
      <c r="U37">
        <v>0</v>
      </c>
      <c r="V37">
        <v>0</v>
      </c>
      <c r="W37">
        <v>0</v>
      </c>
      <c r="X37">
        <v>0</v>
      </c>
      <c r="Y37">
        <v>8.5427</v>
      </c>
      <c r="Z37">
        <v>8.3356999999999992</v>
      </c>
      <c r="AA37" t="s">
        <v>375</v>
      </c>
      <c r="AB37">
        <v>2.5649999999999999</v>
      </c>
      <c r="AC37" t="s">
        <v>363</v>
      </c>
      <c r="AD37">
        <v>2.1816</v>
      </c>
      <c r="AE37" t="s">
        <v>376</v>
      </c>
      <c r="AF37">
        <v>1.7962</v>
      </c>
      <c r="AG37">
        <v>3.2</v>
      </c>
      <c r="AH37">
        <v>140.59950000000001</v>
      </c>
      <c r="AI37">
        <v>33</v>
      </c>
      <c r="AK37">
        <v>0</v>
      </c>
      <c r="AL37">
        <v>14</v>
      </c>
      <c r="AM37">
        <v>14</v>
      </c>
      <c r="AN37" t="s">
        <v>344</v>
      </c>
      <c r="AP37" t="str">
        <f t="shared" si="0"/>
        <v/>
      </c>
    </row>
    <row r="38" spans="1:42">
      <c r="A38" t="s">
        <v>377</v>
      </c>
      <c r="B38" s="4">
        <v>43403</v>
      </c>
      <c r="C38" s="1">
        <v>0.54513888888888895</v>
      </c>
      <c r="D38" t="s">
        <v>162</v>
      </c>
      <c r="E38" t="s">
        <v>334</v>
      </c>
      <c r="F38" t="s">
        <v>335</v>
      </c>
      <c r="G38">
        <v>3769</v>
      </c>
      <c r="H38" t="s">
        <v>336</v>
      </c>
      <c r="I38" t="s">
        <v>337</v>
      </c>
      <c r="J38" t="s">
        <v>233</v>
      </c>
      <c r="K38" t="s">
        <v>338</v>
      </c>
      <c r="L38" t="s">
        <v>339</v>
      </c>
      <c r="M38">
        <v>9</v>
      </c>
      <c r="N38">
        <v>6</v>
      </c>
      <c r="O38">
        <v>33.505600000000001</v>
      </c>
      <c r="P38">
        <v>30.271100000000001</v>
      </c>
      <c r="Q38">
        <v>15.3186</v>
      </c>
      <c r="R38">
        <v>7.4249999999999998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12.174300000000001</v>
      </c>
      <c r="Z38">
        <v>18.992899999999999</v>
      </c>
      <c r="AA38" t="s">
        <v>378</v>
      </c>
      <c r="AB38">
        <v>2.0139</v>
      </c>
      <c r="AC38" t="s">
        <v>379</v>
      </c>
      <c r="AD38">
        <v>0.42349999999999999</v>
      </c>
      <c r="AE38" t="s">
        <v>380</v>
      </c>
      <c r="AF38">
        <v>1.8423</v>
      </c>
      <c r="AG38">
        <v>13.3</v>
      </c>
      <c r="AH38">
        <v>135.2671</v>
      </c>
      <c r="AI38">
        <v>20</v>
      </c>
      <c r="AK38">
        <v>0</v>
      </c>
      <c r="AL38">
        <v>14</v>
      </c>
      <c r="AM38">
        <v>191</v>
      </c>
      <c r="AN38" t="s">
        <v>344</v>
      </c>
      <c r="AP38" t="str">
        <f t="shared" si="0"/>
        <v/>
      </c>
    </row>
    <row r="39" spans="1:42">
      <c r="A39" t="s">
        <v>381</v>
      </c>
      <c r="B39" s="4">
        <v>43403</v>
      </c>
      <c r="C39" s="1">
        <v>0.54513888888888895</v>
      </c>
      <c r="D39" t="s">
        <v>162</v>
      </c>
      <c r="E39" t="s">
        <v>334</v>
      </c>
      <c r="F39" t="s">
        <v>335</v>
      </c>
      <c r="G39">
        <v>3769</v>
      </c>
      <c r="H39" t="s">
        <v>336</v>
      </c>
      <c r="I39" t="s">
        <v>337</v>
      </c>
      <c r="J39" t="s">
        <v>233</v>
      </c>
      <c r="K39" t="s">
        <v>338</v>
      </c>
      <c r="L39" t="s">
        <v>339</v>
      </c>
      <c r="M39">
        <v>5</v>
      </c>
      <c r="N39">
        <v>5</v>
      </c>
      <c r="O39">
        <v>40.011200000000002</v>
      </c>
      <c r="P39">
        <v>32.747599999999998</v>
      </c>
      <c r="Q39">
        <v>19.7685</v>
      </c>
      <c r="R39">
        <v>5.4740000000000002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12.764799999999999</v>
      </c>
      <c r="Z39">
        <v>10.2486</v>
      </c>
      <c r="AA39" t="s">
        <v>382</v>
      </c>
      <c r="AB39">
        <v>2.1232000000000002</v>
      </c>
      <c r="AC39" t="s">
        <v>383</v>
      </c>
      <c r="AD39">
        <v>2.0876999999999999</v>
      </c>
      <c r="AE39" t="s">
        <v>384</v>
      </c>
      <c r="AF39">
        <v>1.6849000000000001</v>
      </c>
      <c r="AG39">
        <v>1.8</v>
      </c>
      <c r="AH39">
        <v>128.7105</v>
      </c>
      <c r="AI39">
        <v>33</v>
      </c>
      <c r="AK39">
        <v>0</v>
      </c>
      <c r="AL39">
        <v>14</v>
      </c>
      <c r="AM39">
        <v>19</v>
      </c>
      <c r="AN39" t="s">
        <v>344</v>
      </c>
      <c r="AP39" t="str">
        <f t="shared" si="0"/>
        <v/>
      </c>
    </row>
    <row r="40" spans="1:42">
      <c r="A40" t="s">
        <v>385</v>
      </c>
      <c r="B40" s="4">
        <v>43403</v>
      </c>
      <c r="C40" s="1">
        <v>0.54513888888888895</v>
      </c>
      <c r="D40" t="s">
        <v>162</v>
      </c>
      <c r="E40" t="s">
        <v>334</v>
      </c>
      <c r="F40" t="s">
        <v>335</v>
      </c>
      <c r="G40">
        <v>3769</v>
      </c>
      <c r="H40" t="s">
        <v>336</v>
      </c>
      <c r="I40" t="s">
        <v>337</v>
      </c>
      <c r="J40" t="s">
        <v>233</v>
      </c>
      <c r="K40" t="s">
        <v>338</v>
      </c>
      <c r="L40" t="s">
        <v>339</v>
      </c>
      <c r="M40">
        <v>6</v>
      </c>
      <c r="N40">
        <v>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t="s">
        <v>386</v>
      </c>
      <c r="AB40">
        <v>0.8024</v>
      </c>
      <c r="AC40" t="s">
        <v>387</v>
      </c>
      <c r="AD40">
        <v>1.1247</v>
      </c>
      <c r="AE40" t="s">
        <v>367</v>
      </c>
      <c r="AF40">
        <v>1.8218000000000001</v>
      </c>
      <c r="AG40">
        <v>1.8</v>
      </c>
      <c r="AH40">
        <v>5.5488999999999997</v>
      </c>
      <c r="AI40">
        <v>14</v>
      </c>
      <c r="AK40">
        <v>0</v>
      </c>
      <c r="AL40">
        <v>14</v>
      </c>
      <c r="AN40" t="s">
        <v>344</v>
      </c>
      <c r="AP40" t="str">
        <f t="shared" si="0"/>
        <v/>
      </c>
    </row>
    <row r="41" spans="1:42">
      <c r="A41" t="s">
        <v>388</v>
      </c>
      <c r="B41" s="4">
        <v>43403</v>
      </c>
      <c r="C41" s="1">
        <v>0.54513888888888895</v>
      </c>
      <c r="D41" t="s">
        <v>162</v>
      </c>
      <c r="E41" t="s">
        <v>334</v>
      </c>
      <c r="F41" t="s">
        <v>335</v>
      </c>
      <c r="G41">
        <v>3769</v>
      </c>
      <c r="H41" t="s">
        <v>336</v>
      </c>
      <c r="I41" t="s">
        <v>337</v>
      </c>
      <c r="J41" t="s">
        <v>233</v>
      </c>
      <c r="K41" t="s">
        <v>338</v>
      </c>
      <c r="L41" t="s">
        <v>339</v>
      </c>
      <c r="M41">
        <v>4</v>
      </c>
      <c r="N41">
        <v>6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t="s">
        <v>389</v>
      </c>
      <c r="AB41">
        <v>1.1485000000000001</v>
      </c>
      <c r="AC41" t="s">
        <v>379</v>
      </c>
      <c r="AD41">
        <v>0.42349999999999999</v>
      </c>
      <c r="AE41" t="s">
        <v>348</v>
      </c>
      <c r="AF41">
        <v>1.04</v>
      </c>
      <c r="AG41">
        <v>1.8</v>
      </c>
      <c r="AH41">
        <v>4.4119999999999999</v>
      </c>
      <c r="AI41">
        <v>6</v>
      </c>
      <c r="AK41">
        <v>0</v>
      </c>
      <c r="AL41">
        <v>14</v>
      </c>
      <c r="AN41" t="s">
        <v>344</v>
      </c>
      <c r="AP41" t="str">
        <f t="shared" si="0"/>
        <v/>
      </c>
    </row>
    <row r="42" spans="1:42">
      <c r="A42" t="s">
        <v>392</v>
      </c>
      <c r="B42" s="4">
        <v>43403</v>
      </c>
      <c r="C42" s="1">
        <v>0.54861111111111105</v>
      </c>
      <c r="D42" t="s">
        <v>177</v>
      </c>
      <c r="E42" t="s">
        <v>390</v>
      </c>
      <c r="F42" t="s">
        <v>230</v>
      </c>
      <c r="G42">
        <v>3119</v>
      </c>
      <c r="H42" t="s">
        <v>336</v>
      </c>
      <c r="I42" t="s">
        <v>337</v>
      </c>
      <c r="J42" t="s">
        <v>5</v>
      </c>
      <c r="K42" t="s">
        <v>278</v>
      </c>
      <c r="L42" t="s">
        <v>391</v>
      </c>
      <c r="M42">
        <v>5</v>
      </c>
      <c r="N42">
        <v>5</v>
      </c>
      <c r="O42">
        <v>65.209800000000001</v>
      </c>
      <c r="P42">
        <v>71.435500000000005</v>
      </c>
      <c r="Q42">
        <v>14.2934</v>
      </c>
      <c r="R42">
        <v>4.806</v>
      </c>
      <c r="S42">
        <v>3.5487000000000002</v>
      </c>
      <c r="T42">
        <v>2.4304000000000001</v>
      </c>
      <c r="U42">
        <v>2.3308</v>
      </c>
      <c r="V42">
        <v>1.0868</v>
      </c>
      <c r="W42">
        <v>1.0411999999999999</v>
      </c>
      <c r="X42">
        <v>0</v>
      </c>
      <c r="Y42">
        <v>1.1666000000000001</v>
      </c>
      <c r="Z42">
        <v>10.6286</v>
      </c>
      <c r="AA42" t="s">
        <v>393</v>
      </c>
      <c r="AB42">
        <v>3.5838999999999999</v>
      </c>
      <c r="AC42" t="s">
        <v>394</v>
      </c>
      <c r="AD42">
        <v>2.2050000000000001</v>
      </c>
      <c r="AE42" t="s">
        <v>395</v>
      </c>
      <c r="AF42">
        <v>1.5085</v>
      </c>
      <c r="AG42">
        <v>17.274999999999999</v>
      </c>
      <c r="AH42" s="23">
        <v>202.55009999999999</v>
      </c>
      <c r="AI42">
        <v>3.5</v>
      </c>
      <c r="AK42">
        <v>94</v>
      </c>
      <c r="AL42">
        <v>15</v>
      </c>
      <c r="AM42">
        <v>204</v>
      </c>
      <c r="AN42" t="s">
        <v>396</v>
      </c>
      <c r="AP42" t="str">
        <f t="shared" si="0"/>
        <v>Bold</v>
      </c>
    </row>
    <row r="43" spans="1:42">
      <c r="A43" t="s">
        <v>397</v>
      </c>
      <c r="B43" s="4">
        <v>43403</v>
      </c>
      <c r="C43" s="1">
        <v>0.54861111111111105</v>
      </c>
      <c r="D43" t="s">
        <v>177</v>
      </c>
      <c r="E43" t="s">
        <v>390</v>
      </c>
      <c r="F43" t="s">
        <v>230</v>
      </c>
      <c r="G43">
        <v>3119</v>
      </c>
      <c r="H43" t="s">
        <v>336</v>
      </c>
      <c r="I43" t="s">
        <v>337</v>
      </c>
      <c r="J43" t="s">
        <v>5</v>
      </c>
      <c r="K43" t="s">
        <v>278</v>
      </c>
      <c r="L43" t="s">
        <v>391</v>
      </c>
      <c r="M43">
        <v>4</v>
      </c>
      <c r="N43">
        <v>6</v>
      </c>
      <c r="O43">
        <v>73.123999999999995</v>
      </c>
      <c r="P43">
        <v>44.143599999999999</v>
      </c>
      <c r="Q43">
        <v>19.199400000000001</v>
      </c>
      <c r="R43">
        <v>6.1490999999999998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16.623100000000001</v>
      </c>
      <c r="Z43">
        <v>18.214300000000001</v>
      </c>
      <c r="AA43" t="s">
        <v>398</v>
      </c>
      <c r="AB43">
        <v>1.9579</v>
      </c>
      <c r="AC43" t="s">
        <v>399</v>
      </c>
      <c r="AD43">
        <v>0.75060000000000004</v>
      </c>
      <c r="AE43" t="s">
        <v>400</v>
      </c>
      <c r="AF43">
        <v>1.5523</v>
      </c>
      <c r="AG43">
        <v>1.5</v>
      </c>
      <c r="AH43">
        <v>183.21420000000001</v>
      </c>
      <c r="AI43">
        <v>10</v>
      </c>
      <c r="AK43">
        <v>95</v>
      </c>
      <c r="AL43">
        <v>15</v>
      </c>
      <c r="AM43">
        <v>22</v>
      </c>
      <c r="AN43" t="s">
        <v>396</v>
      </c>
      <c r="AP43" t="str">
        <f t="shared" si="0"/>
        <v/>
      </c>
    </row>
    <row r="44" spans="1:42">
      <c r="A44" t="s">
        <v>401</v>
      </c>
      <c r="B44" s="4">
        <v>43403</v>
      </c>
      <c r="C44" s="1">
        <v>0.54861111111111105</v>
      </c>
      <c r="D44" t="s">
        <v>177</v>
      </c>
      <c r="E44" t="s">
        <v>390</v>
      </c>
      <c r="F44" t="s">
        <v>230</v>
      </c>
      <c r="G44">
        <v>3119</v>
      </c>
      <c r="H44" t="s">
        <v>336</v>
      </c>
      <c r="I44" t="s">
        <v>337</v>
      </c>
      <c r="J44" t="s">
        <v>5</v>
      </c>
      <c r="K44" t="s">
        <v>278</v>
      </c>
      <c r="L44" t="s">
        <v>391</v>
      </c>
      <c r="M44">
        <v>12</v>
      </c>
      <c r="N44">
        <v>3</v>
      </c>
      <c r="O44">
        <v>47.849899999999998</v>
      </c>
      <c r="P44">
        <v>51.962000000000003</v>
      </c>
      <c r="Q44">
        <v>21.815899999999999</v>
      </c>
      <c r="R44">
        <v>6.7584999999999997</v>
      </c>
      <c r="S44">
        <v>3.9805000000000001</v>
      </c>
      <c r="T44">
        <v>5.3773</v>
      </c>
      <c r="U44">
        <v>1.6603000000000001</v>
      </c>
      <c r="V44">
        <v>1.4095</v>
      </c>
      <c r="W44">
        <v>1.1027</v>
      </c>
      <c r="X44">
        <v>1.4420999999999999</v>
      </c>
      <c r="Y44">
        <v>0</v>
      </c>
      <c r="Z44">
        <v>15.4407</v>
      </c>
      <c r="AA44" t="s">
        <v>402</v>
      </c>
      <c r="AB44">
        <v>1.5439000000000001</v>
      </c>
      <c r="AC44" t="s">
        <v>342</v>
      </c>
      <c r="AD44">
        <v>2.33</v>
      </c>
      <c r="AE44" t="s">
        <v>403</v>
      </c>
      <c r="AF44">
        <v>2.1821000000000002</v>
      </c>
      <c r="AG44">
        <v>10.251099999999999</v>
      </c>
      <c r="AH44">
        <v>175.10659999999999</v>
      </c>
      <c r="AI44">
        <v>3.33</v>
      </c>
      <c r="AK44">
        <v>91</v>
      </c>
      <c r="AL44">
        <v>15</v>
      </c>
      <c r="AM44">
        <v>16</v>
      </c>
      <c r="AN44" t="s">
        <v>396</v>
      </c>
      <c r="AP44" t="str">
        <f t="shared" si="0"/>
        <v/>
      </c>
    </row>
    <row r="45" spans="1:42">
      <c r="A45" t="s">
        <v>404</v>
      </c>
      <c r="B45" s="4">
        <v>43403</v>
      </c>
      <c r="C45" s="1">
        <v>0.54861111111111105</v>
      </c>
      <c r="D45" t="s">
        <v>177</v>
      </c>
      <c r="E45" t="s">
        <v>390</v>
      </c>
      <c r="F45" t="s">
        <v>230</v>
      </c>
      <c r="G45">
        <v>3119</v>
      </c>
      <c r="H45" t="s">
        <v>336</v>
      </c>
      <c r="I45" t="s">
        <v>337</v>
      </c>
      <c r="J45" t="s">
        <v>5</v>
      </c>
      <c r="K45" t="s">
        <v>278</v>
      </c>
      <c r="L45" t="s">
        <v>391</v>
      </c>
      <c r="M45">
        <v>2</v>
      </c>
      <c r="N45">
        <v>5</v>
      </c>
      <c r="O45">
        <v>46.552399999999999</v>
      </c>
      <c r="P45">
        <v>41.410899999999998</v>
      </c>
      <c r="Q45">
        <v>31.6648</v>
      </c>
      <c r="R45">
        <v>6.9844999999999997</v>
      </c>
      <c r="S45">
        <v>1.1554</v>
      </c>
      <c r="T45">
        <v>1.0853999999999999</v>
      </c>
      <c r="U45">
        <v>1.4139999999999999</v>
      </c>
      <c r="V45">
        <v>1.3975</v>
      </c>
      <c r="W45">
        <v>0.93820000000000003</v>
      </c>
      <c r="X45">
        <v>0</v>
      </c>
      <c r="Y45">
        <v>1.0167999999999999</v>
      </c>
      <c r="Z45">
        <v>10.041700000000001</v>
      </c>
      <c r="AA45" t="s">
        <v>405</v>
      </c>
      <c r="AB45">
        <v>2.7765</v>
      </c>
      <c r="AC45" t="s">
        <v>406</v>
      </c>
      <c r="AD45">
        <v>0.95340000000000003</v>
      </c>
      <c r="AE45" t="s">
        <v>407</v>
      </c>
      <c r="AF45">
        <v>2.5829</v>
      </c>
      <c r="AG45">
        <v>22.444400000000002</v>
      </c>
      <c r="AH45">
        <v>172.4187</v>
      </c>
      <c r="AI45">
        <v>8</v>
      </c>
      <c r="AK45">
        <v>100</v>
      </c>
      <c r="AL45">
        <v>15</v>
      </c>
      <c r="AM45">
        <v>133</v>
      </c>
      <c r="AN45" t="s">
        <v>396</v>
      </c>
      <c r="AP45" t="str">
        <f t="shared" si="0"/>
        <v/>
      </c>
    </row>
    <row r="46" spans="1:42">
      <c r="A46" t="s">
        <v>408</v>
      </c>
      <c r="B46" s="4">
        <v>43403</v>
      </c>
      <c r="C46" s="1">
        <v>0.54861111111111105</v>
      </c>
      <c r="D46" t="s">
        <v>177</v>
      </c>
      <c r="E46" t="s">
        <v>390</v>
      </c>
      <c r="F46" t="s">
        <v>230</v>
      </c>
      <c r="G46">
        <v>3119</v>
      </c>
      <c r="H46" t="s">
        <v>336</v>
      </c>
      <c r="I46" t="s">
        <v>337</v>
      </c>
      <c r="J46" t="s">
        <v>5</v>
      </c>
      <c r="K46" t="s">
        <v>278</v>
      </c>
      <c r="L46" t="s">
        <v>391</v>
      </c>
      <c r="M46">
        <v>8</v>
      </c>
      <c r="N46">
        <v>5</v>
      </c>
      <c r="O46">
        <v>49.508200000000002</v>
      </c>
      <c r="P46">
        <v>40.306600000000003</v>
      </c>
      <c r="Q46">
        <v>25.081800000000001</v>
      </c>
      <c r="R46">
        <v>7.2285000000000004</v>
      </c>
      <c r="S46">
        <v>4.6769999999999996</v>
      </c>
      <c r="T46">
        <v>0</v>
      </c>
      <c r="U46">
        <v>0</v>
      </c>
      <c r="V46">
        <v>0</v>
      </c>
      <c r="W46">
        <v>0</v>
      </c>
      <c r="X46">
        <v>0</v>
      </c>
      <c r="Y46">
        <v>11.1264</v>
      </c>
      <c r="Z46">
        <v>17.202100000000002</v>
      </c>
      <c r="AA46" t="s">
        <v>409</v>
      </c>
      <c r="AB46">
        <v>2.2479</v>
      </c>
      <c r="AC46" t="s">
        <v>410</v>
      </c>
      <c r="AD46">
        <v>0.23730000000000001</v>
      </c>
      <c r="AE46" t="s">
        <v>370</v>
      </c>
      <c r="AF46">
        <v>1.0685</v>
      </c>
      <c r="AG46">
        <v>9</v>
      </c>
      <c r="AH46">
        <v>167.68440000000001</v>
      </c>
      <c r="AI46">
        <v>20</v>
      </c>
      <c r="AK46">
        <v>87</v>
      </c>
      <c r="AL46">
        <v>15</v>
      </c>
      <c r="AM46">
        <v>18</v>
      </c>
      <c r="AN46" t="s">
        <v>396</v>
      </c>
      <c r="AP46" t="str">
        <f t="shared" si="0"/>
        <v/>
      </c>
    </row>
    <row r="47" spans="1:42">
      <c r="A47" t="s">
        <v>411</v>
      </c>
      <c r="B47" s="4">
        <v>43403</v>
      </c>
      <c r="C47" s="1">
        <v>0.54861111111111105</v>
      </c>
      <c r="D47" t="s">
        <v>177</v>
      </c>
      <c r="E47" t="s">
        <v>390</v>
      </c>
      <c r="F47" t="s">
        <v>230</v>
      </c>
      <c r="G47">
        <v>3119</v>
      </c>
      <c r="H47" t="s">
        <v>336</v>
      </c>
      <c r="I47" t="s">
        <v>337</v>
      </c>
      <c r="J47" t="s">
        <v>5</v>
      </c>
      <c r="K47" t="s">
        <v>278</v>
      </c>
      <c r="L47" t="s">
        <v>391</v>
      </c>
      <c r="M47">
        <v>7</v>
      </c>
      <c r="N47">
        <v>7</v>
      </c>
      <c r="O47">
        <v>57.040599999999998</v>
      </c>
      <c r="P47">
        <v>32.250999999999998</v>
      </c>
      <c r="Q47">
        <v>22.644600000000001</v>
      </c>
      <c r="R47">
        <v>7.3482000000000003</v>
      </c>
      <c r="S47">
        <v>4.2363999999999997</v>
      </c>
      <c r="T47">
        <v>3.9283000000000001</v>
      </c>
      <c r="U47">
        <v>2.2570999999999999</v>
      </c>
      <c r="V47">
        <v>0.97689999999999999</v>
      </c>
      <c r="W47">
        <v>0.84709999999999996</v>
      </c>
      <c r="X47">
        <v>1.2728999999999999</v>
      </c>
      <c r="Y47">
        <v>0</v>
      </c>
      <c r="Z47">
        <v>17.404299999999999</v>
      </c>
      <c r="AA47" t="s">
        <v>412</v>
      </c>
      <c r="AB47">
        <v>0.40639999999999998</v>
      </c>
      <c r="AC47" t="s">
        <v>413</v>
      </c>
      <c r="AD47">
        <v>1.6787000000000001</v>
      </c>
      <c r="AE47" t="s">
        <v>414</v>
      </c>
      <c r="AF47">
        <v>2.1469</v>
      </c>
      <c r="AG47">
        <v>12.9687</v>
      </c>
      <c r="AH47">
        <v>167.40819999999999</v>
      </c>
      <c r="AI47">
        <v>10</v>
      </c>
      <c r="AK47">
        <v>91</v>
      </c>
      <c r="AL47">
        <v>15</v>
      </c>
      <c r="AM47">
        <v>10</v>
      </c>
      <c r="AN47" t="s">
        <v>396</v>
      </c>
      <c r="AP47" t="str">
        <f t="shared" si="0"/>
        <v/>
      </c>
    </row>
    <row r="48" spans="1:42">
      <c r="A48" t="s">
        <v>415</v>
      </c>
      <c r="B48" s="4">
        <v>43403</v>
      </c>
      <c r="C48" s="1">
        <v>0.54861111111111105</v>
      </c>
      <c r="D48" t="s">
        <v>177</v>
      </c>
      <c r="E48" t="s">
        <v>390</v>
      </c>
      <c r="F48" t="s">
        <v>230</v>
      </c>
      <c r="G48">
        <v>3119</v>
      </c>
      <c r="H48" t="s">
        <v>336</v>
      </c>
      <c r="I48" t="s">
        <v>337</v>
      </c>
      <c r="J48" t="s">
        <v>5</v>
      </c>
      <c r="K48" t="s">
        <v>278</v>
      </c>
      <c r="L48" t="s">
        <v>391</v>
      </c>
      <c r="M48">
        <v>10</v>
      </c>
      <c r="N48">
        <v>6</v>
      </c>
      <c r="O48">
        <v>38.400799999999997</v>
      </c>
      <c r="P48">
        <v>52.458199999999998</v>
      </c>
      <c r="Q48">
        <v>18.353300000000001</v>
      </c>
      <c r="R48">
        <v>6.5917000000000003</v>
      </c>
      <c r="S48">
        <v>4.4378000000000002</v>
      </c>
      <c r="T48">
        <v>4.8049999999999997</v>
      </c>
      <c r="U48">
        <v>1.2718</v>
      </c>
      <c r="V48">
        <v>0.94040000000000001</v>
      </c>
      <c r="W48">
        <v>0.85829999999999995</v>
      </c>
      <c r="X48">
        <v>0.69710000000000005</v>
      </c>
      <c r="Y48">
        <v>0</v>
      </c>
      <c r="Z48">
        <v>11.3993</v>
      </c>
      <c r="AA48" t="s">
        <v>416</v>
      </c>
      <c r="AB48">
        <v>4.2050000000000001</v>
      </c>
      <c r="AC48" t="s">
        <v>417</v>
      </c>
      <c r="AD48">
        <v>1.0927</v>
      </c>
      <c r="AE48" t="s">
        <v>418</v>
      </c>
      <c r="AF48">
        <v>1.1889000000000001</v>
      </c>
      <c r="AG48">
        <v>12.252700000000001</v>
      </c>
      <c r="AH48">
        <v>158.9529</v>
      </c>
      <c r="AI48">
        <v>14</v>
      </c>
      <c r="AK48">
        <v>79</v>
      </c>
      <c r="AL48">
        <v>15</v>
      </c>
      <c r="AM48">
        <v>19</v>
      </c>
      <c r="AN48" t="s">
        <v>396</v>
      </c>
      <c r="AP48" t="str">
        <f t="shared" si="0"/>
        <v/>
      </c>
    </row>
    <row r="49" spans="1:42">
      <c r="A49" t="s">
        <v>419</v>
      </c>
      <c r="B49" s="4">
        <v>43403</v>
      </c>
      <c r="C49" s="1">
        <v>0.54861111111111105</v>
      </c>
      <c r="D49" t="s">
        <v>177</v>
      </c>
      <c r="E49" t="s">
        <v>390</v>
      </c>
      <c r="F49" t="s">
        <v>230</v>
      </c>
      <c r="G49">
        <v>3119</v>
      </c>
      <c r="H49" t="s">
        <v>336</v>
      </c>
      <c r="I49" t="s">
        <v>337</v>
      </c>
      <c r="J49" t="s">
        <v>5</v>
      </c>
      <c r="K49" t="s">
        <v>278</v>
      </c>
      <c r="L49" t="s">
        <v>391</v>
      </c>
      <c r="M49">
        <v>6</v>
      </c>
      <c r="N49">
        <v>7</v>
      </c>
      <c r="O49">
        <v>51.9878</v>
      </c>
      <c r="P49">
        <v>37.286499999999997</v>
      </c>
      <c r="Q49">
        <v>21.4513</v>
      </c>
      <c r="R49">
        <v>6.8654999999999999</v>
      </c>
      <c r="S49">
        <v>5.9951999999999996</v>
      </c>
      <c r="T49">
        <v>2.4173</v>
      </c>
      <c r="U49">
        <v>2.5017999999999998</v>
      </c>
      <c r="V49">
        <v>1.3955</v>
      </c>
      <c r="W49">
        <v>1.3165</v>
      </c>
      <c r="X49">
        <v>0.44679999999999997</v>
      </c>
      <c r="Y49">
        <v>0</v>
      </c>
      <c r="Z49">
        <v>13.8736</v>
      </c>
      <c r="AA49" t="s">
        <v>420</v>
      </c>
      <c r="AB49">
        <v>1.4565999999999999</v>
      </c>
      <c r="AC49" t="s">
        <v>421</v>
      </c>
      <c r="AD49">
        <v>0.82889999999999997</v>
      </c>
      <c r="AE49" t="s">
        <v>422</v>
      </c>
      <c r="AF49">
        <v>9.0999999999999998E-2</v>
      </c>
      <c r="AG49">
        <v>8.8139000000000003</v>
      </c>
      <c r="AH49">
        <v>156.72829999999999</v>
      </c>
      <c r="AI49">
        <v>14</v>
      </c>
      <c r="AK49">
        <v>91</v>
      </c>
      <c r="AL49">
        <v>15</v>
      </c>
      <c r="AM49">
        <v>169</v>
      </c>
      <c r="AN49" t="s">
        <v>396</v>
      </c>
      <c r="AP49" t="str">
        <f t="shared" si="0"/>
        <v/>
      </c>
    </row>
    <row r="50" spans="1:42">
      <c r="A50" t="s">
        <v>423</v>
      </c>
      <c r="B50" s="4">
        <v>43403</v>
      </c>
      <c r="C50" s="1">
        <v>0.54861111111111105</v>
      </c>
      <c r="D50" t="s">
        <v>177</v>
      </c>
      <c r="E50" t="s">
        <v>390</v>
      </c>
      <c r="F50" t="s">
        <v>230</v>
      </c>
      <c r="G50">
        <v>3119</v>
      </c>
      <c r="H50" t="s">
        <v>336</v>
      </c>
      <c r="I50" t="s">
        <v>337</v>
      </c>
      <c r="J50" t="s">
        <v>5</v>
      </c>
      <c r="K50" t="s">
        <v>278</v>
      </c>
      <c r="L50" t="s">
        <v>391</v>
      </c>
      <c r="M50">
        <v>9</v>
      </c>
      <c r="N50">
        <v>5</v>
      </c>
      <c r="O50">
        <v>44.983199999999997</v>
      </c>
      <c r="P50">
        <v>41.700499999999998</v>
      </c>
      <c r="Q50">
        <v>11.734299999999999</v>
      </c>
      <c r="R50">
        <v>3.1280999999999999</v>
      </c>
      <c r="S50">
        <v>2.0655999999999999</v>
      </c>
      <c r="T50">
        <v>1.948</v>
      </c>
      <c r="U50">
        <v>2.0261</v>
      </c>
      <c r="V50">
        <v>1.0808</v>
      </c>
      <c r="W50">
        <v>1.0624</v>
      </c>
      <c r="X50">
        <v>1.3355999999999999</v>
      </c>
      <c r="Y50">
        <v>0</v>
      </c>
      <c r="Z50">
        <v>10.6883</v>
      </c>
      <c r="AA50" t="s">
        <v>424</v>
      </c>
      <c r="AB50">
        <v>1.2463</v>
      </c>
      <c r="AC50" t="s">
        <v>425</v>
      </c>
      <c r="AD50">
        <v>9.6299999999999997E-2</v>
      </c>
      <c r="AE50" t="s">
        <v>426</v>
      </c>
      <c r="AF50">
        <v>1.6647000000000001</v>
      </c>
      <c r="AG50">
        <v>23.6602</v>
      </c>
      <c r="AH50">
        <v>148.42060000000001</v>
      </c>
      <c r="AI50">
        <v>50</v>
      </c>
      <c r="AK50">
        <v>82</v>
      </c>
      <c r="AL50">
        <v>15</v>
      </c>
      <c r="AM50">
        <v>35</v>
      </c>
      <c r="AN50" t="s">
        <v>396</v>
      </c>
      <c r="AP50" t="str">
        <f t="shared" si="0"/>
        <v/>
      </c>
    </row>
    <row r="51" spans="1:42">
      <c r="A51" t="s">
        <v>427</v>
      </c>
      <c r="B51" s="4">
        <v>43403</v>
      </c>
      <c r="C51" s="1">
        <v>0.54861111111111105</v>
      </c>
      <c r="D51" t="s">
        <v>177</v>
      </c>
      <c r="E51" t="s">
        <v>390</v>
      </c>
      <c r="F51" t="s">
        <v>230</v>
      </c>
      <c r="G51">
        <v>3119</v>
      </c>
      <c r="H51" t="s">
        <v>336</v>
      </c>
      <c r="I51" t="s">
        <v>337</v>
      </c>
      <c r="J51" t="s">
        <v>5</v>
      </c>
      <c r="K51" t="s">
        <v>278</v>
      </c>
      <c r="L51" t="s">
        <v>391</v>
      </c>
      <c r="M51">
        <v>11</v>
      </c>
      <c r="N51">
        <v>5</v>
      </c>
      <c r="O51">
        <v>39.043700000000001</v>
      </c>
      <c r="P51">
        <v>37.217399999999998</v>
      </c>
      <c r="Q51">
        <v>16.9819</v>
      </c>
      <c r="R51">
        <v>5.5163000000000002</v>
      </c>
      <c r="S51">
        <v>1.7241</v>
      </c>
      <c r="T51">
        <v>0</v>
      </c>
      <c r="U51">
        <v>0</v>
      </c>
      <c r="V51">
        <v>0</v>
      </c>
      <c r="W51">
        <v>0</v>
      </c>
      <c r="X51">
        <v>0</v>
      </c>
      <c r="Y51">
        <v>7.8639999999999999</v>
      </c>
      <c r="Z51">
        <v>17.938600000000001</v>
      </c>
      <c r="AA51" t="s">
        <v>428</v>
      </c>
      <c r="AB51">
        <v>1.9806999999999999</v>
      </c>
      <c r="AC51" t="s">
        <v>429</v>
      </c>
      <c r="AD51">
        <v>0.32850000000000001</v>
      </c>
      <c r="AE51" t="s">
        <v>430</v>
      </c>
      <c r="AF51">
        <v>1.7630999999999999</v>
      </c>
      <c r="AG51">
        <v>7.2</v>
      </c>
      <c r="AH51">
        <v>137.55840000000001</v>
      </c>
      <c r="AI51">
        <v>16</v>
      </c>
      <c r="AK51">
        <v>76</v>
      </c>
      <c r="AL51">
        <v>15</v>
      </c>
      <c r="AM51">
        <v>156</v>
      </c>
      <c r="AN51" t="s">
        <v>396</v>
      </c>
      <c r="AP51" t="str">
        <f t="shared" si="0"/>
        <v/>
      </c>
    </row>
    <row r="52" spans="1:42">
      <c r="A52" t="s">
        <v>431</v>
      </c>
      <c r="B52" s="4">
        <v>43403</v>
      </c>
      <c r="C52" s="1">
        <v>0.54861111111111105</v>
      </c>
      <c r="D52" t="s">
        <v>177</v>
      </c>
      <c r="E52" t="s">
        <v>390</v>
      </c>
      <c r="F52" t="s">
        <v>230</v>
      </c>
      <c r="G52">
        <v>3119</v>
      </c>
      <c r="H52" t="s">
        <v>336</v>
      </c>
      <c r="I52" t="s">
        <v>337</v>
      </c>
      <c r="J52" t="s">
        <v>5</v>
      </c>
      <c r="K52" t="s">
        <v>278</v>
      </c>
      <c r="L52" t="s">
        <v>391</v>
      </c>
      <c r="M52">
        <v>15</v>
      </c>
      <c r="N52">
        <v>8</v>
      </c>
      <c r="O52">
        <v>38.141800000000003</v>
      </c>
      <c r="P52">
        <v>37.241100000000003</v>
      </c>
      <c r="Q52">
        <v>19.23</v>
      </c>
      <c r="R52">
        <v>7.4004000000000003</v>
      </c>
      <c r="S52">
        <v>5.1703000000000001</v>
      </c>
      <c r="T52">
        <v>1.5992999999999999</v>
      </c>
      <c r="U52">
        <v>1.6841999999999999</v>
      </c>
      <c r="V52">
        <v>1.2067000000000001</v>
      </c>
      <c r="W52">
        <v>0.84330000000000005</v>
      </c>
      <c r="X52">
        <v>0.90249999999999997</v>
      </c>
      <c r="Y52">
        <v>0</v>
      </c>
      <c r="Z52">
        <v>9.0343</v>
      </c>
      <c r="AA52" t="s">
        <v>432</v>
      </c>
      <c r="AB52">
        <v>0.60960000000000003</v>
      </c>
      <c r="AC52" t="s">
        <v>433</v>
      </c>
      <c r="AD52">
        <v>0.43630000000000002</v>
      </c>
      <c r="AE52" t="s">
        <v>376</v>
      </c>
      <c r="AF52">
        <v>1.5625</v>
      </c>
      <c r="AG52">
        <v>11.3</v>
      </c>
      <c r="AH52">
        <v>136.3623</v>
      </c>
      <c r="AI52">
        <v>66</v>
      </c>
      <c r="AK52">
        <v>74</v>
      </c>
      <c r="AL52">
        <v>15</v>
      </c>
      <c r="AM52">
        <v>27</v>
      </c>
      <c r="AN52" t="s">
        <v>396</v>
      </c>
      <c r="AP52" t="str">
        <f t="shared" si="0"/>
        <v/>
      </c>
    </row>
    <row r="53" spans="1:42">
      <c r="A53" t="s">
        <v>434</v>
      </c>
      <c r="B53" s="4">
        <v>43403</v>
      </c>
      <c r="C53" s="1">
        <v>0.54861111111111105</v>
      </c>
      <c r="D53" t="s">
        <v>177</v>
      </c>
      <c r="E53" t="s">
        <v>390</v>
      </c>
      <c r="F53" t="s">
        <v>230</v>
      </c>
      <c r="G53">
        <v>3119</v>
      </c>
      <c r="H53" t="s">
        <v>336</v>
      </c>
      <c r="I53" t="s">
        <v>337</v>
      </c>
      <c r="J53" t="s">
        <v>5</v>
      </c>
      <c r="K53" t="s">
        <v>278</v>
      </c>
      <c r="L53" t="s">
        <v>391</v>
      </c>
      <c r="M53">
        <v>3</v>
      </c>
      <c r="N53">
        <v>6</v>
      </c>
      <c r="O53">
        <v>48.959499999999998</v>
      </c>
      <c r="P53">
        <v>32.043199999999999</v>
      </c>
      <c r="Q53">
        <v>11.446199999999999</v>
      </c>
      <c r="R53">
        <v>3.3037000000000001</v>
      </c>
      <c r="S53">
        <v>1.7725</v>
      </c>
      <c r="T53">
        <v>0</v>
      </c>
      <c r="U53">
        <v>0</v>
      </c>
      <c r="V53">
        <v>0</v>
      </c>
      <c r="W53">
        <v>0</v>
      </c>
      <c r="X53">
        <v>0</v>
      </c>
      <c r="Y53">
        <v>6.7988</v>
      </c>
      <c r="Z53">
        <v>20.359300000000001</v>
      </c>
      <c r="AA53" t="s">
        <v>435</v>
      </c>
      <c r="AB53">
        <v>2.7961999999999998</v>
      </c>
      <c r="AC53" t="s">
        <v>351</v>
      </c>
      <c r="AD53">
        <v>3.528</v>
      </c>
      <c r="AE53" t="s">
        <v>436</v>
      </c>
      <c r="AF53">
        <v>2.7709999999999999</v>
      </c>
      <c r="AG53">
        <v>0.9</v>
      </c>
      <c r="AH53">
        <v>134.67840000000001</v>
      </c>
      <c r="AI53">
        <v>7</v>
      </c>
      <c r="AK53">
        <v>97</v>
      </c>
      <c r="AL53">
        <v>15</v>
      </c>
      <c r="AM53">
        <v>51</v>
      </c>
      <c r="AN53" t="s">
        <v>396</v>
      </c>
      <c r="AP53" t="str">
        <f t="shared" si="0"/>
        <v/>
      </c>
    </row>
    <row r="54" spans="1:42">
      <c r="A54" t="s">
        <v>437</v>
      </c>
      <c r="B54" s="4">
        <v>43403</v>
      </c>
      <c r="C54" s="1">
        <v>0.54861111111111105</v>
      </c>
      <c r="D54" t="s">
        <v>177</v>
      </c>
      <c r="E54" t="s">
        <v>390</v>
      </c>
      <c r="F54" t="s">
        <v>230</v>
      </c>
      <c r="G54">
        <v>3119</v>
      </c>
      <c r="H54" t="s">
        <v>336</v>
      </c>
      <c r="I54" t="s">
        <v>337</v>
      </c>
      <c r="J54" t="s">
        <v>5</v>
      </c>
      <c r="K54" t="s">
        <v>278</v>
      </c>
      <c r="L54" t="s">
        <v>391</v>
      </c>
      <c r="M54">
        <v>13</v>
      </c>
      <c r="N54">
        <v>8</v>
      </c>
      <c r="O54">
        <v>45.805100000000003</v>
      </c>
      <c r="P54">
        <v>23.072399999999998</v>
      </c>
      <c r="Q54">
        <v>15.651400000000001</v>
      </c>
      <c r="R54">
        <v>5.0061</v>
      </c>
      <c r="S54">
        <v>2.8506</v>
      </c>
      <c r="T54">
        <v>3.0792000000000002</v>
      </c>
      <c r="U54">
        <v>2.3086000000000002</v>
      </c>
      <c r="V54">
        <v>0.91190000000000004</v>
      </c>
      <c r="W54">
        <v>0.53839999999999999</v>
      </c>
      <c r="X54">
        <v>1.2676000000000001</v>
      </c>
      <c r="Y54">
        <v>0</v>
      </c>
      <c r="Z54">
        <v>14.505000000000001</v>
      </c>
      <c r="AA54" t="s">
        <v>438</v>
      </c>
      <c r="AB54">
        <v>2.4922</v>
      </c>
      <c r="AC54" t="s">
        <v>439</v>
      </c>
      <c r="AD54">
        <v>0.1236</v>
      </c>
      <c r="AE54" t="s">
        <v>440</v>
      </c>
      <c r="AF54">
        <v>0</v>
      </c>
      <c r="AG54">
        <v>9.3000000000000007</v>
      </c>
      <c r="AH54">
        <v>126.9121</v>
      </c>
      <c r="AI54">
        <v>14</v>
      </c>
      <c r="AK54">
        <v>74</v>
      </c>
      <c r="AL54">
        <v>15</v>
      </c>
      <c r="AM54">
        <v>137</v>
      </c>
      <c r="AN54" t="s">
        <v>396</v>
      </c>
      <c r="AP54" t="str">
        <f t="shared" si="0"/>
        <v/>
      </c>
    </row>
    <row r="55" spans="1:42">
      <c r="A55" t="s">
        <v>441</v>
      </c>
      <c r="B55" s="4">
        <v>43403</v>
      </c>
      <c r="C55" s="1">
        <v>0.54861111111111105</v>
      </c>
      <c r="D55" t="s">
        <v>177</v>
      </c>
      <c r="E55" t="s">
        <v>390</v>
      </c>
      <c r="F55" t="s">
        <v>230</v>
      </c>
      <c r="G55">
        <v>3119</v>
      </c>
      <c r="H55" t="s">
        <v>336</v>
      </c>
      <c r="I55" t="s">
        <v>337</v>
      </c>
      <c r="J55" t="s">
        <v>5</v>
      </c>
      <c r="K55" t="s">
        <v>278</v>
      </c>
      <c r="L55" t="s">
        <v>391</v>
      </c>
      <c r="M55">
        <v>14</v>
      </c>
      <c r="N55">
        <v>8</v>
      </c>
      <c r="O55">
        <v>39.814100000000003</v>
      </c>
      <c r="P55">
        <v>35.8566</v>
      </c>
      <c r="Q55">
        <v>13.9719</v>
      </c>
      <c r="R55">
        <v>5.7816999999999998</v>
      </c>
      <c r="S55">
        <v>1.9214</v>
      </c>
      <c r="T55">
        <v>1.6435999999999999</v>
      </c>
      <c r="U55">
        <v>0</v>
      </c>
      <c r="V55">
        <v>0</v>
      </c>
      <c r="W55">
        <v>0</v>
      </c>
      <c r="X55">
        <v>0</v>
      </c>
      <c r="Y55">
        <v>4.7488000000000001</v>
      </c>
      <c r="Z55">
        <v>7.2850000000000001</v>
      </c>
      <c r="AA55" t="s">
        <v>442</v>
      </c>
      <c r="AB55">
        <v>0.27579999999999999</v>
      </c>
      <c r="AC55" t="s">
        <v>443</v>
      </c>
      <c r="AD55">
        <v>0</v>
      </c>
      <c r="AE55" t="s">
        <v>444</v>
      </c>
      <c r="AF55">
        <v>0</v>
      </c>
      <c r="AG55">
        <v>7.8</v>
      </c>
      <c r="AH55">
        <v>119.0989</v>
      </c>
      <c r="AI55">
        <v>66</v>
      </c>
      <c r="AK55">
        <v>74</v>
      </c>
      <c r="AL55">
        <v>15</v>
      </c>
      <c r="AM55">
        <v>71</v>
      </c>
      <c r="AN55" t="s">
        <v>396</v>
      </c>
      <c r="AP55" t="str">
        <f t="shared" si="0"/>
        <v/>
      </c>
    </row>
    <row r="56" spans="1:42">
      <c r="A56" t="s">
        <v>445</v>
      </c>
      <c r="B56" s="4">
        <v>43403</v>
      </c>
      <c r="C56" s="1">
        <v>0.54861111111111105</v>
      </c>
      <c r="D56" t="s">
        <v>177</v>
      </c>
      <c r="E56" t="s">
        <v>390</v>
      </c>
      <c r="F56" t="s">
        <v>230</v>
      </c>
      <c r="G56">
        <v>3119</v>
      </c>
      <c r="H56" t="s">
        <v>336</v>
      </c>
      <c r="I56" t="s">
        <v>337</v>
      </c>
      <c r="J56" t="s">
        <v>5</v>
      </c>
      <c r="K56" t="s">
        <v>278</v>
      </c>
      <c r="L56" t="s">
        <v>391</v>
      </c>
      <c r="M56">
        <v>1</v>
      </c>
      <c r="N56">
        <v>6</v>
      </c>
      <c r="O56">
        <v>38.195300000000003</v>
      </c>
      <c r="P56">
        <v>27.6447</v>
      </c>
      <c r="Q56">
        <v>19.173400000000001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17.740600000000001</v>
      </c>
      <c r="Z56">
        <v>0</v>
      </c>
      <c r="AA56" t="s">
        <v>446</v>
      </c>
      <c r="AB56">
        <v>3.9169</v>
      </c>
      <c r="AC56" t="s">
        <v>447</v>
      </c>
      <c r="AD56">
        <v>4.0841000000000003</v>
      </c>
      <c r="AE56" t="s">
        <v>343</v>
      </c>
      <c r="AF56">
        <v>1.54</v>
      </c>
      <c r="AG56">
        <v>0</v>
      </c>
      <c r="AH56">
        <v>112.29510000000001</v>
      </c>
      <c r="AI56">
        <v>10</v>
      </c>
      <c r="AK56">
        <v>100</v>
      </c>
      <c r="AL56">
        <v>15</v>
      </c>
      <c r="AM56">
        <v>173</v>
      </c>
      <c r="AN56" t="s">
        <v>396</v>
      </c>
      <c r="AP56" t="str">
        <f t="shared" si="0"/>
        <v/>
      </c>
    </row>
    <row r="57" spans="1:42">
      <c r="A57" t="s">
        <v>450</v>
      </c>
      <c r="B57" s="4">
        <v>43403</v>
      </c>
      <c r="C57" s="1">
        <v>0.55902777777777779</v>
      </c>
      <c r="D57" t="s">
        <v>156</v>
      </c>
      <c r="E57" t="s">
        <v>448</v>
      </c>
      <c r="F57" t="s">
        <v>335</v>
      </c>
      <c r="G57">
        <v>6728</v>
      </c>
      <c r="H57" t="s">
        <v>231</v>
      </c>
      <c r="I57" t="s">
        <v>232</v>
      </c>
      <c r="J57" t="s">
        <v>5</v>
      </c>
      <c r="K57" t="s">
        <v>278</v>
      </c>
      <c r="L57" t="s">
        <v>449</v>
      </c>
      <c r="M57">
        <v>1</v>
      </c>
      <c r="N57">
        <v>8</v>
      </c>
      <c r="O57">
        <v>123.849</v>
      </c>
      <c r="P57">
        <v>52.788499999999999</v>
      </c>
      <c r="Q57">
        <v>33.8688</v>
      </c>
      <c r="R57">
        <v>11.308</v>
      </c>
      <c r="S57">
        <v>7.1567999999999996</v>
      </c>
      <c r="T57">
        <v>4.6242999999999999</v>
      </c>
      <c r="U57">
        <v>4.4332000000000003</v>
      </c>
      <c r="V57">
        <v>3.5196000000000001</v>
      </c>
      <c r="W57">
        <v>1.498</v>
      </c>
      <c r="X57">
        <v>2.2637999999999998</v>
      </c>
      <c r="Y57">
        <v>0</v>
      </c>
      <c r="Z57">
        <v>22.3536</v>
      </c>
      <c r="AA57" t="s">
        <v>451</v>
      </c>
      <c r="AB57">
        <v>2.2418</v>
      </c>
      <c r="AC57" t="s">
        <v>452</v>
      </c>
      <c r="AD57">
        <v>3.8565999999999998</v>
      </c>
      <c r="AE57" t="s">
        <v>453</v>
      </c>
      <c r="AF57">
        <v>3.3121999999999998</v>
      </c>
      <c r="AG57">
        <v>40.119399999999999</v>
      </c>
      <c r="AH57" s="23">
        <v>317.19349999999997</v>
      </c>
      <c r="AI57">
        <v>5</v>
      </c>
      <c r="AJ57">
        <v>3</v>
      </c>
      <c r="AK57">
        <v>87</v>
      </c>
      <c r="AL57">
        <v>6</v>
      </c>
      <c r="AM57">
        <v>28</v>
      </c>
      <c r="AN57" t="s">
        <v>5</v>
      </c>
      <c r="AP57" t="str">
        <f t="shared" si="0"/>
        <v>Bold</v>
      </c>
    </row>
    <row r="58" spans="1:42">
      <c r="A58" t="s">
        <v>454</v>
      </c>
      <c r="B58" s="4">
        <v>43403</v>
      </c>
      <c r="C58" s="1">
        <v>0.55902777777777779</v>
      </c>
      <c r="D58" t="s">
        <v>156</v>
      </c>
      <c r="E58" t="s">
        <v>448</v>
      </c>
      <c r="F58" t="s">
        <v>335</v>
      </c>
      <c r="G58">
        <v>6728</v>
      </c>
      <c r="H58" t="s">
        <v>231</v>
      </c>
      <c r="I58" t="s">
        <v>232</v>
      </c>
      <c r="J58" t="s">
        <v>5</v>
      </c>
      <c r="K58" t="s">
        <v>278</v>
      </c>
      <c r="L58" t="s">
        <v>449</v>
      </c>
      <c r="M58">
        <v>2</v>
      </c>
      <c r="N58">
        <v>8</v>
      </c>
      <c r="O58">
        <v>91.185000000000002</v>
      </c>
      <c r="P58">
        <v>79.424000000000007</v>
      </c>
      <c r="Q58">
        <v>32.783999999999999</v>
      </c>
      <c r="R58">
        <v>12.1493</v>
      </c>
      <c r="S58">
        <v>5.9516999999999998</v>
      </c>
      <c r="T58">
        <v>4.0949999999999998</v>
      </c>
      <c r="U58">
        <v>4.9042000000000003</v>
      </c>
      <c r="V58">
        <v>2.2993000000000001</v>
      </c>
      <c r="W58">
        <v>3.1002999999999998</v>
      </c>
      <c r="X58">
        <v>1.724</v>
      </c>
      <c r="Y58">
        <v>0</v>
      </c>
      <c r="Z58">
        <v>21.972100000000001</v>
      </c>
      <c r="AA58" t="s">
        <v>324</v>
      </c>
      <c r="AB58">
        <v>0.59389999999999998</v>
      </c>
      <c r="AC58" t="s">
        <v>296</v>
      </c>
      <c r="AD58">
        <v>1.6766000000000001</v>
      </c>
      <c r="AE58" t="s">
        <v>455</v>
      </c>
      <c r="AF58">
        <v>1.0682</v>
      </c>
      <c r="AG58">
        <v>17.168700000000001</v>
      </c>
      <c r="AH58">
        <v>280.09620000000001</v>
      </c>
      <c r="AI58">
        <v>2.5</v>
      </c>
      <c r="AJ58">
        <v>6</v>
      </c>
      <c r="AK58">
        <v>86</v>
      </c>
      <c r="AL58">
        <v>6</v>
      </c>
      <c r="AM58">
        <v>8</v>
      </c>
      <c r="AN58" t="s">
        <v>5</v>
      </c>
      <c r="AP58" t="str">
        <f t="shared" si="0"/>
        <v/>
      </c>
    </row>
    <row r="59" spans="1:42">
      <c r="A59" t="s">
        <v>456</v>
      </c>
      <c r="B59" s="4">
        <v>43403</v>
      </c>
      <c r="C59" s="1">
        <v>0.55902777777777779</v>
      </c>
      <c r="D59" t="s">
        <v>156</v>
      </c>
      <c r="E59" t="s">
        <v>448</v>
      </c>
      <c r="F59" t="s">
        <v>335</v>
      </c>
      <c r="G59">
        <v>6728</v>
      </c>
      <c r="H59" t="s">
        <v>231</v>
      </c>
      <c r="I59" t="s">
        <v>232</v>
      </c>
      <c r="J59" t="s">
        <v>5</v>
      </c>
      <c r="K59" t="s">
        <v>278</v>
      </c>
      <c r="L59" t="s">
        <v>449</v>
      </c>
      <c r="M59">
        <v>6</v>
      </c>
      <c r="N59">
        <v>5</v>
      </c>
      <c r="O59">
        <v>104.1</v>
      </c>
      <c r="P59">
        <v>62.7973</v>
      </c>
      <c r="Q59">
        <v>16.8232</v>
      </c>
      <c r="R59">
        <v>7.5857000000000001</v>
      </c>
      <c r="S59">
        <v>4.4291</v>
      </c>
      <c r="T59">
        <v>3.8060999999999998</v>
      </c>
      <c r="U59">
        <v>2.6686999999999999</v>
      </c>
      <c r="V59">
        <v>1.3246</v>
      </c>
      <c r="W59">
        <v>1.4893000000000001</v>
      </c>
      <c r="X59">
        <v>1.8207</v>
      </c>
      <c r="Y59">
        <v>0</v>
      </c>
      <c r="Z59">
        <v>18.813600000000001</v>
      </c>
      <c r="AA59" t="s">
        <v>457</v>
      </c>
      <c r="AB59">
        <v>2.3980000000000001</v>
      </c>
      <c r="AC59" t="s">
        <v>458</v>
      </c>
      <c r="AD59">
        <v>2.2841</v>
      </c>
      <c r="AE59" t="s">
        <v>459</v>
      </c>
      <c r="AF59">
        <v>3.4373</v>
      </c>
      <c r="AG59">
        <v>40.114199999999997</v>
      </c>
      <c r="AH59">
        <v>273.89190000000002</v>
      </c>
      <c r="AI59">
        <v>2</v>
      </c>
      <c r="AJ59">
        <v>1</v>
      </c>
      <c r="AK59">
        <v>73</v>
      </c>
      <c r="AL59">
        <v>6</v>
      </c>
      <c r="AM59">
        <v>10</v>
      </c>
      <c r="AN59" t="s">
        <v>5</v>
      </c>
      <c r="AP59" t="str">
        <f t="shared" si="0"/>
        <v/>
      </c>
    </row>
    <row r="60" spans="1:42">
      <c r="A60" t="s">
        <v>460</v>
      </c>
      <c r="B60" s="4">
        <v>43403</v>
      </c>
      <c r="C60" s="1">
        <v>0.55902777777777779</v>
      </c>
      <c r="D60" t="s">
        <v>156</v>
      </c>
      <c r="E60" t="s">
        <v>448</v>
      </c>
      <c r="F60" t="s">
        <v>335</v>
      </c>
      <c r="G60">
        <v>6728</v>
      </c>
      <c r="H60" t="s">
        <v>231</v>
      </c>
      <c r="I60" t="s">
        <v>232</v>
      </c>
      <c r="J60" t="s">
        <v>5</v>
      </c>
      <c r="K60" t="s">
        <v>278</v>
      </c>
      <c r="L60" t="s">
        <v>449</v>
      </c>
      <c r="M60">
        <v>4</v>
      </c>
      <c r="N60">
        <v>4</v>
      </c>
      <c r="O60">
        <v>66.459999999999994</v>
      </c>
      <c r="P60">
        <v>66.635999999999996</v>
      </c>
      <c r="Q60">
        <v>21.955100000000002</v>
      </c>
      <c r="R60">
        <v>10.4064</v>
      </c>
      <c r="S60">
        <v>7.7556000000000003</v>
      </c>
      <c r="T60">
        <v>3.9859</v>
      </c>
      <c r="U60">
        <v>3.5146999999999999</v>
      </c>
      <c r="V60">
        <v>1.6365000000000001</v>
      </c>
      <c r="W60">
        <v>1.1865000000000001</v>
      </c>
      <c r="X60">
        <v>1.383</v>
      </c>
      <c r="Y60">
        <v>0</v>
      </c>
      <c r="Z60">
        <v>12.1557</v>
      </c>
      <c r="AA60" t="s">
        <v>242</v>
      </c>
      <c r="AB60">
        <v>1.8156000000000001</v>
      </c>
      <c r="AC60" t="s">
        <v>262</v>
      </c>
      <c r="AD60">
        <v>1.9403999999999999</v>
      </c>
      <c r="AE60" t="s">
        <v>461</v>
      </c>
      <c r="AF60">
        <v>2.4495</v>
      </c>
      <c r="AG60">
        <v>13.185700000000001</v>
      </c>
      <c r="AH60">
        <v>216.4667</v>
      </c>
      <c r="AI60">
        <v>8</v>
      </c>
      <c r="AJ60">
        <v>4</v>
      </c>
      <c r="AK60">
        <v>77</v>
      </c>
      <c r="AL60">
        <v>6</v>
      </c>
      <c r="AM60">
        <v>20</v>
      </c>
      <c r="AN60" t="s">
        <v>5</v>
      </c>
      <c r="AP60" t="str">
        <f t="shared" si="0"/>
        <v/>
      </c>
    </row>
    <row r="61" spans="1:42">
      <c r="A61" t="s">
        <v>462</v>
      </c>
      <c r="B61" s="4">
        <v>43403</v>
      </c>
      <c r="C61" s="1">
        <v>0.55902777777777779</v>
      </c>
      <c r="D61" t="s">
        <v>156</v>
      </c>
      <c r="E61" t="s">
        <v>448</v>
      </c>
      <c r="F61" t="s">
        <v>335</v>
      </c>
      <c r="G61">
        <v>6728</v>
      </c>
      <c r="H61" t="s">
        <v>231</v>
      </c>
      <c r="I61" t="s">
        <v>232</v>
      </c>
      <c r="J61" t="s">
        <v>5</v>
      </c>
      <c r="K61" t="s">
        <v>278</v>
      </c>
      <c r="L61" t="s">
        <v>449</v>
      </c>
      <c r="M61">
        <v>5</v>
      </c>
      <c r="N61">
        <v>3</v>
      </c>
      <c r="O61">
        <v>50.446199999999997</v>
      </c>
      <c r="P61">
        <v>60.915500000000002</v>
      </c>
      <c r="Q61">
        <v>21.7807</v>
      </c>
      <c r="R61">
        <v>16.282800000000002</v>
      </c>
      <c r="S61">
        <v>7.9446000000000003</v>
      </c>
      <c r="T61">
        <v>3.8431000000000002</v>
      </c>
      <c r="U61">
        <v>4.8856999999999999</v>
      </c>
      <c r="V61">
        <v>2.4882</v>
      </c>
      <c r="W61">
        <v>1.6927000000000001</v>
      </c>
      <c r="X61">
        <v>1.2517</v>
      </c>
      <c r="Y61">
        <v>0</v>
      </c>
      <c r="Z61">
        <v>18.903600000000001</v>
      </c>
      <c r="AA61" t="s">
        <v>272</v>
      </c>
      <c r="AB61">
        <v>1.3968</v>
      </c>
      <c r="AC61" t="s">
        <v>463</v>
      </c>
      <c r="AD61">
        <v>2.7071999999999998</v>
      </c>
      <c r="AE61" t="s">
        <v>464</v>
      </c>
      <c r="AF61">
        <v>1.8983000000000001</v>
      </c>
      <c r="AG61">
        <v>17.240100000000002</v>
      </c>
      <c r="AH61">
        <v>213.6772</v>
      </c>
      <c r="AI61">
        <v>5.5</v>
      </c>
      <c r="AJ61">
        <v>2</v>
      </c>
      <c r="AK61">
        <v>81</v>
      </c>
      <c r="AL61">
        <v>6</v>
      </c>
      <c r="AM61">
        <v>18</v>
      </c>
      <c r="AN61" t="s">
        <v>5</v>
      </c>
      <c r="AP61" t="str">
        <f t="shared" si="0"/>
        <v/>
      </c>
    </row>
    <row r="62" spans="1:42">
      <c r="A62" t="s">
        <v>465</v>
      </c>
      <c r="B62" s="4">
        <v>43403</v>
      </c>
      <c r="C62" s="1">
        <v>0.55902777777777779</v>
      </c>
      <c r="D62" t="s">
        <v>156</v>
      </c>
      <c r="E62" t="s">
        <v>448</v>
      </c>
      <c r="F62" t="s">
        <v>335</v>
      </c>
      <c r="G62">
        <v>6728</v>
      </c>
      <c r="H62" t="s">
        <v>231</v>
      </c>
      <c r="I62" t="s">
        <v>232</v>
      </c>
      <c r="J62" t="s">
        <v>5</v>
      </c>
      <c r="K62" t="s">
        <v>278</v>
      </c>
      <c r="L62" t="s">
        <v>449</v>
      </c>
      <c r="M62">
        <v>3</v>
      </c>
      <c r="N62">
        <v>8</v>
      </c>
      <c r="O62">
        <v>47.4818</v>
      </c>
      <c r="P62">
        <v>47.568800000000003</v>
      </c>
      <c r="Q62">
        <v>23.678599999999999</v>
      </c>
      <c r="R62">
        <v>12.0746</v>
      </c>
      <c r="S62">
        <v>6.9953000000000003</v>
      </c>
      <c r="T62">
        <v>6.4890999999999996</v>
      </c>
      <c r="U62">
        <v>5.5476000000000001</v>
      </c>
      <c r="V62">
        <v>2.1299000000000001</v>
      </c>
      <c r="W62">
        <v>1.8766</v>
      </c>
      <c r="X62">
        <v>2.0247000000000002</v>
      </c>
      <c r="Y62">
        <v>0</v>
      </c>
      <c r="Z62">
        <v>20.776399999999999</v>
      </c>
      <c r="AA62" t="s">
        <v>466</v>
      </c>
      <c r="AB62">
        <v>1.6124000000000001</v>
      </c>
      <c r="AC62" t="s">
        <v>467</v>
      </c>
      <c r="AD62">
        <v>2.4137</v>
      </c>
      <c r="AE62" t="s">
        <v>468</v>
      </c>
      <c r="AF62">
        <v>0.95760000000000001</v>
      </c>
      <c r="AG62">
        <v>20.817799999999998</v>
      </c>
      <c r="AH62">
        <v>202.44489999999999</v>
      </c>
      <c r="AI62">
        <v>12</v>
      </c>
      <c r="AJ62">
        <v>5</v>
      </c>
      <c r="AK62">
        <v>77</v>
      </c>
      <c r="AL62">
        <v>6</v>
      </c>
      <c r="AM62">
        <v>17</v>
      </c>
      <c r="AN62" t="s">
        <v>5</v>
      </c>
      <c r="AP62" t="str">
        <f t="shared" si="0"/>
        <v/>
      </c>
    </row>
    <row r="63" spans="1:42">
      <c r="A63" t="s">
        <v>471</v>
      </c>
      <c r="B63" s="4">
        <v>43403</v>
      </c>
      <c r="C63" s="1">
        <v>0.56597222222222221</v>
      </c>
      <c r="D63" t="s">
        <v>162</v>
      </c>
      <c r="E63" t="s">
        <v>469</v>
      </c>
      <c r="F63" t="s">
        <v>335</v>
      </c>
      <c r="G63">
        <v>4614</v>
      </c>
      <c r="H63" t="s">
        <v>336</v>
      </c>
      <c r="I63" t="s">
        <v>337</v>
      </c>
      <c r="J63" t="s">
        <v>5</v>
      </c>
      <c r="K63" t="s">
        <v>338</v>
      </c>
      <c r="L63" t="s">
        <v>470</v>
      </c>
      <c r="M63">
        <v>2</v>
      </c>
      <c r="N63">
        <v>8</v>
      </c>
      <c r="O63">
        <v>60.67</v>
      </c>
      <c r="P63">
        <v>71.775599999999997</v>
      </c>
      <c r="Q63">
        <v>20.411999999999999</v>
      </c>
      <c r="R63">
        <v>7.3742000000000001</v>
      </c>
      <c r="S63">
        <v>5.8188000000000004</v>
      </c>
      <c r="T63">
        <v>3.0234000000000001</v>
      </c>
      <c r="U63">
        <v>2.5110999999999999</v>
      </c>
      <c r="V63">
        <v>2.7589999999999999</v>
      </c>
      <c r="W63">
        <v>2.0911</v>
      </c>
      <c r="X63">
        <v>1.6749000000000001</v>
      </c>
      <c r="Y63">
        <v>0</v>
      </c>
      <c r="Z63">
        <v>19.069299999999998</v>
      </c>
      <c r="AA63" t="s">
        <v>472</v>
      </c>
      <c r="AB63">
        <v>3.1074000000000002</v>
      </c>
      <c r="AC63" t="s">
        <v>473</v>
      </c>
      <c r="AD63">
        <v>2.5121000000000002</v>
      </c>
      <c r="AE63" t="s">
        <v>474</v>
      </c>
      <c r="AF63">
        <v>1.6949000000000001</v>
      </c>
      <c r="AG63">
        <v>15.1808</v>
      </c>
      <c r="AH63" s="23">
        <v>219.67449999999999</v>
      </c>
      <c r="AI63">
        <v>4</v>
      </c>
      <c r="AK63">
        <v>105</v>
      </c>
      <c r="AL63">
        <v>10</v>
      </c>
      <c r="AM63">
        <v>11</v>
      </c>
      <c r="AN63" t="s">
        <v>475</v>
      </c>
      <c r="AP63" t="str">
        <f t="shared" si="0"/>
        <v>Bold</v>
      </c>
    </row>
    <row r="64" spans="1:42">
      <c r="A64" t="s">
        <v>476</v>
      </c>
      <c r="B64" s="4">
        <v>43403</v>
      </c>
      <c r="C64" s="1">
        <v>0.56597222222222221</v>
      </c>
      <c r="D64" t="s">
        <v>162</v>
      </c>
      <c r="E64" t="s">
        <v>469</v>
      </c>
      <c r="F64" t="s">
        <v>335</v>
      </c>
      <c r="G64">
        <v>4614</v>
      </c>
      <c r="H64" t="s">
        <v>336</v>
      </c>
      <c r="I64" t="s">
        <v>337</v>
      </c>
      <c r="J64" t="s">
        <v>5</v>
      </c>
      <c r="K64" t="s">
        <v>338</v>
      </c>
      <c r="L64" t="s">
        <v>470</v>
      </c>
      <c r="M64">
        <v>3</v>
      </c>
      <c r="N64">
        <v>7</v>
      </c>
      <c r="O64">
        <v>74.668199999999999</v>
      </c>
      <c r="P64">
        <v>51.944299999999998</v>
      </c>
      <c r="Q64">
        <v>19.752700000000001</v>
      </c>
      <c r="R64">
        <v>9.6743000000000006</v>
      </c>
      <c r="S64">
        <v>6.7847999999999997</v>
      </c>
      <c r="T64">
        <v>2.7521</v>
      </c>
      <c r="U64">
        <v>1.9404999999999999</v>
      </c>
      <c r="V64">
        <v>1.1706000000000001</v>
      </c>
      <c r="W64">
        <v>0</v>
      </c>
      <c r="X64">
        <v>0</v>
      </c>
      <c r="Y64">
        <v>2.8170000000000002</v>
      </c>
      <c r="Z64">
        <v>15.5007</v>
      </c>
      <c r="AA64" t="s">
        <v>477</v>
      </c>
      <c r="AB64">
        <v>1.3</v>
      </c>
      <c r="AC64" t="s">
        <v>478</v>
      </c>
      <c r="AD64">
        <v>0.9728</v>
      </c>
      <c r="AE64" t="s">
        <v>414</v>
      </c>
      <c r="AF64">
        <v>1.8435999999999999</v>
      </c>
      <c r="AG64">
        <v>17.2834</v>
      </c>
      <c r="AH64">
        <v>208.405</v>
      </c>
      <c r="AI64">
        <v>5</v>
      </c>
      <c r="AK64">
        <v>104</v>
      </c>
      <c r="AL64">
        <v>10</v>
      </c>
      <c r="AM64">
        <v>203</v>
      </c>
      <c r="AN64" t="s">
        <v>475</v>
      </c>
      <c r="AP64" t="str">
        <f t="shared" si="0"/>
        <v/>
      </c>
    </row>
    <row r="65" spans="1:42">
      <c r="A65" t="s">
        <v>479</v>
      </c>
      <c r="B65" s="4">
        <v>43403</v>
      </c>
      <c r="C65" s="1">
        <v>0.56597222222222221</v>
      </c>
      <c r="D65" t="s">
        <v>162</v>
      </c>
      <c r="E65" t="s">
        <v>469</v>
      </c>
      <c r="F65" t="s">
        <v>335</v>
      </c>
      <c r="G65">
        <v>4614</v>
      </c>
      <c r="H65" t="s">
        <v>336</v>
      </c>
      <c r="I65" t="s">
        <v>337</v>
      </c>
      <c r="J65" t="s">
        <v>5</v>
      </c>
      <c r="K65" t="s">
        <v>338</v>
      </c>
      <c r="L65" t="s">
        <v>470</v>
      </c>
      <c r="M65">
        <v>7</v>
      </c>
      <c r="N65">
        <v>7</v>
      </c>
      <c r="O65">
        <v>82.107299999999995</v>
      </c>
      <c r="P65">
        <v>54.375300000000003</v>
      </c>
      <c r="Q65">
        <v>20.521999999999998</v>
      </c>
      <c r="R65">
        <v>7.5453999999999999</v>
      </c>
      <c r="S65">
        <v>5.4048999999999996</v>
      </c>
      <c r="T65">
        <v>3.4281999999999999</v>
      </c>
      <c r="U65">
        <v>2.7115999999999998</v>
      </c>
      <c r="V65">
        <v>1.0701000000000001</v>
      </c>
      <c r="W65">
        <v>0.77049999999999996</v>
      </c>
      <c r="X65">
        <v>0</v>
      </c>
      <c r="Y65">
        <v>1.3386</v>
      </c>
      <c r="Z65">
        <v>18.321400000000001</v>
      </c>
      <c r="AA65" t="s">
        <v>480</v>
      </c>
      <c r="AB65">
        <v>1.5752999999999999</v>
      </c>
      <c r="AC65" t="s">
        <v>481</v>
      </c>
      <c r="AD65">
        <v>1.2378</v>
      </c>
      <c r="AE65" t="s">
        <v>376</v>
      </c>
      <c r="AF65">
        <v>1.4155</v>
      </c>
      <c r="AG65">
        <v>6.0890000000000004</v>
      </c>
      <c r="AH65">
        <v>207.91300000000001</v>
      </c>
      <c r="AI65">
        <v>8</v>
      </c>
      <c r="AK65">
        <v>93</v>
      </c>
      <c r="AL65">
        <v>10</v>
      </c>
      <c r="AM65">
        <v>20</v>
      </c>
      <c r="AN65" t="s">
        <v>475</v>
      </c>
      <c r="AP65" t="str">
        <f t="shared" si="0"/>
        <v/>
      </c>
    </row>
    <row r="66" spans="1:42">
      <c r="A66" t="s">
        <v>482</v>
      </c>
      <c r="B66" s="4">
        <v>43403</v>
      </c>
      <c r="C66" s="1">
        <v>0.56597222222222221</v>
      </c>
      <c r="D66" t="s">
        <v>162</v>
      </c>
      <c r="E66" t="s">
        <v>469</v>
      </c>
      <c r="F66" t="s">
        <v>335</v>
      </c>
      <c r="G66">
        <v>4614</v>
      </c>
      <c r="H66" t="s">
        <v>336</v>
      </c>
      <c r="I66" t="s">
        <v>337</v>
      </c>
      <c r="J66" t="s">
        <v>5</v>
      </c>
      <c r="K66" t="s">
        <v>338</v>
      </c>
      <c r="L66" t="s">
        <v>470</v>
      </c>
      <c r="M66">
        <v>4</v>
      </c>
      <c r="N66">
        <v>7</v>
      </c>
      <c r="O66">
        <v>68.305300000000003</v>
      </c>
      <c r="P66">
        <v>51.133099999999999</v>
      </c>
      <c r="Q66">
        <v>34.0976</v>
      </c>
      <c r="R66">
        <v>5.7751999999999999</v>
      </c>
      <c r="S66">
        <v>4.2539999999999996</v>
      </c>
      <c r="T66">
        <v>2.5257999999999998</v>
      </c>
      <c r="U66">
        <v>2.9782000000000002</v>
      </c>
      <c r="V66">
        <v>1.0244</v>
      </c>
      <c r="W66">
        <v>0.89939999999999998</v>
      </c>
      <c r="X66">
        <v>1.1474</v>
      </c>
      <c r="Y66">
        <v>0</v>
      </c>
      <c r="Z66">
        <v>9.3642000000000003</v>
      </c>
      <c r="AA66" t="s">
        <v>341</v>
      </c>
      <c r="AB66">
        <v>3.9963000000000002</v>
      </c>
      <c r="AC66" t="s">
        <v>342</v>
      </c>
      <c r="AD66">
        <v>2.8727</v>
      </c>
      <c r="AE66" t="s">
        <v>483</v>
      </c>
      <c r="AF66">
        <v>2.0402</v>
      </c>
      <c r="AG66">
        <v>5.1726000000000001</v>
      </c>
      <c r="AH66">
        <v>195.58629999999999</v>
      </c>
      <c r="AI66">
        <v>3.5</v>
      </c>
      <c r="AK66">
        <v>102</v>
      </c>
      <c r="AL66">
        <v>10</v>
      </c>
      <c r="AM66">
        <v>19</v>
      </c>
      <c r="AN66" t="s">
        <v>475</v>
      </c>
      <c r="AP66" t="str">
        <f t="shared" ref="AP66:AP129" si="1">IF(AND(D66&lt;&gt;D65,C66&lt;&gt;C65),"Bold","")</f>
        <v/>
      </c>
    </row>
    <row r="67" spans="1:42">
      <c r="A67" t="s">
        <v>484</v>
      </c>
      <c r="B67" s="4">
        <v>43403</v>
      </c>
      <c r="C67" s="1">
        <v>0.56597222222222221</v>
      </c>
      <c r="D67" t="s">
        <v>162</v>
      </c>
      <c r="E67" t="s">
        <v>469</v>
      </c>
      <c r="F67" t="s">
        <v>335</v>
      </c>
      <c r="G67">
        <v>4614</v>
      </c>
      <c r="H67" t="s">
        <v>336</v>
      </c>
      <c r="I67" t="s">
        <v>337</v>
      </c>
      <c r="J67" t="s">
        <v>5</v>
      </c>
      <c r="K67" t="s">
        <v>338</v>
      </c>
      <c r="L67" t="s">
        <v>470</v>
      </c>
      <c r="M67">
        <v>6</v>
      </c>
      <c r="N67">
        <v>5</v>
      </c>
      <c r="O67">
        <v>70.871200000000002</v>
      </c>
      <c r="P67">
        <v>55.316099999999999</v>
      </c>
      <c r="Q67">
        <v>24.3947</v>
      </c>
      <c r="R67">
        <v>5.6288</v>
      </c>
      <c r="S67">
        <v>4.3102999999999998</v>
      </c>
      <c r="T67">
        <v>2.4542999999999999</v>
      </c>
      <c r="U67">
        <v>1.8323</v>
      </c>
      <c r="V67">
        <v>0</v>
      </c>
      <c r="W67">
        <v>0</v>
      </c>
      <c r="X67">
        <v>0</v>
      </c>
      <c r="Y67">
        <v>4.4081000000000001</v>
      </c>
      <c r="Z67">
        <v>11.3193</v>
      </c>
      <c r="AA67" t="s">
        <v>386</v>
      </c>
      <c r="AB67">
        <v>0.64480000000000004</v>
      </c>
      <c r="AC67" t="s">
        <v>485</v>
      </c>
      <c r="AD67">
        <v>0.99939999999999996</v>
      </c>
      <c r="AE67" t="s">
        <v>384</v>
      </c>
      <c r="AF67">
        <v>2.0224000000000002</v>
      </c>
      <c r="AG67">
        <v>8.9379000000000008</v>
      </c>
      <c r="AH67">
        <v>193.1395</v>
      </c>
      <c r="AI67">
        <v>7</v>
      </c>
      <c r="AK67">
        <v>96</v>
      </c>
      <c r="AL67">
        <v>10</v>
      </c>
      <c r="AM67">
        <v>26</v>
      </c>
      <c r="AN67" t="s">
        <v>475</v>
      </c>
      <c r="AP67" t="str">
        <f t="shared" si="1"/>
        <v/>
      </c>
    </row>
    <row r="68" spans="1:42">
      <c r="A68" t="s">
        <v>486</v>
      </c>
      <c r="B68" s="4">
        <v>43403</v>
      </c>
      <c r="C68" s="1">
        <v>0.56597222222222221</v>
      </c>
      <c r="D68" t="s">
        <v>162</v>
      </c>
      <c r="E68" t="s">
        <v>469</v>
      </c>
      <c r="F68" t="s">
        <v>335</v>
      </c>
      <c r="G68">
        <v>4614</v>
      </c>
      <c r="H68" t="s">
        <v>336</v>
      </c>
      <c r="I68" t="s">
        <v>337</v>
      </c>
      <c r="J68" t="s">
        <v>5</v>
      </c>
      <c r="K68" t="s">
        <v>338</v>
      </c>
      <c r="L68" t="s">
        <v>470</v>
      </c>
      <c r="M68">
        <v>1</v>
      </c>
      <c r="N68">
        <v>6</v>
      </c>
      <c r="O68">
        <v>46.9724</v>
      </c>
      <c r="P68">
        <v>65.498699999999999</v>
      </c>
      <c r="Q68">
        <v>21.760300000000001</v>
      </c>
      <c r="R68">
        <v>6.4225000000000003</v>
      </c>
      <c r="S68">
        <v>3.1381000000000001</v>
      </c>
      <c r="T68">
        <v>0</v>
      </c>
      <c r="U68">
        <v>0</v>
      </c>
      <c r="V68">
        <v>0</v>
      </c>
      <c r="W68">
        <v>0</v>
      </c>
      <c r="X68">
        <v>0</v>
      </c>
      <c r="Y68">
        <v>11.121600000000001</v>
      </c>
      <c r="Z68">
        <v>11.595700000000001</v>
      </c>
      <c r="AA68" t="s">
        <v>389</v>
      </c>
      <c r="AB68">
        <v>1.1485000000000001</v>
      </c>
      <c r="AC68" t="s">
        <v>379</v>
      </c>
      <c r="AD68">
        <v>0.42349999999999999</v>
      </c>
      <c r="AE68" t="s">
        <v>487</v>
      </c>
      <c r="AF68">
        <v>1.7614000000000001</v>
      </c>
      <c r="AG68">
        <v>3.4</v>
      </c>
      <c r="AH68">
        <v>173.24270000000001</v>
      </c>
      <c r="AI68">
        <v>6.5</v>
      </c>
      <c r="AK68">
        <v>107</v>
      </c>
      <c r="AL68">
        <v>10</v>
      </c>
      <c r="AM68">
        <v>188</v>
      </c>
      <c r="AN68" t="s">
        <v>475</v>
      </c>
      <c r="AP68" t="str">
        <f t="shared" si="1"/>
        <v/>
      </c>
    </row>
    <row r="69" spans="1:42">
      <c r="A69" t="s">
        <v>488</v>
      </c>
      <c r="B69" s="4">
        <v>43403</v>
      </c>
      <c r="C69" s="1">
        <v>0.56597222222222221</v>
      </c>
      <c r="D69" t="s">
        <v>162</v>
      </c>
      <c r="E69" t="s">
        <v>469</v>
      </c>
      <c r="F69" t="s">
        <v>335</v>
      </c>
      <c r="G69">
        <v>4614</v>
      </c>
      <c r="H69" t="s">
        <v>336</v>
      </c>
      <c r="I69" t="s">
        <v>337</v>
      </c>
      <c r="J69" t="s">
        <v>5</v>
      </c>
      <c r="K69" t="s">
        <v>338</v>
      </c>
      <c r="L69" t="s">
        <v>470</v>
      </c>
      <c r="M69">
        <v>5</v>
      </c>
      <c r="N69">
        <v>7</v>
      </c>
      <c r="O69">
        <v>69.706500000000005</v>
      </c>
      <c r="P69">
        <v>40.000399999999999</v>
      </c>
      <c r="Q69">
        <v>13.792999999999999</v>
      </c>
      <c r="R69">
        <v>6.1272000000000002</v>
      </c>
      <c r="S69">
        <v>3.7101000000000002</v>
      </c>
      <c r="T69">
        <v>4.4626999999999999</v>
      </c>
      <c r="U69">
        <v>3.1909999999999998</v>
      </c>
      <c r="V69">
        <v>0</v>
      </c>
      <c r="W69">
        <v>0</v>
      </c>
      <c r="X69">
        <v>0</v>
      </c>
      <c r="Y69">
        <v>4.3856999999999999</v>
      </c>
      <c r="Z69">
        <v>14.9193</v>
      </c>
      <c r="AA69" t="s">
        <v>489</v>
      </c>
      <c r="AB69">
        <v>1.2517</v>
      </c>
      <c r="AC69" t="s">
        <v>490</v>
      </c>
      <c r="AD69">
        <v>0.80649999999999999</v>
      </c>
      <c r="AE69" t="s">
        <v>376</v>
      </c>
      <c r="AF69">
        <v>1.4155</v>
      </c>
      <c r="AG69">
        <v>5.4572000000000003</v>
      </c>
      <c r="AH69">
        <v>169.2268</v>
      </c>
      <c r="AI69">
        <v>5.5</v>
      </c>
      <c r="AK69">
        <v>100</v>
      </c>
      <c r="AL69">
        <v>10</v>
      </c>
      <c r="AM69">
        <v>204</v>
      </c>
      <c r="AN69" t="s">
        <v>475</v>
      </c>
      <c r="AP69" t="str">
        <f t="shared" si="1"/>
        <v/>
      </c>
    </row>
    <row r="70" spans="1:42">
      <c r="A70" t="s">
        <v>491</v>
      </c>
      <c r="B70" s="4">
        <v>43403</v>
      </c>
      <c r="C70" s="1">
        <v>0.56597222222222221</v>
      </c>
      <c r="D70" t="s">
        <v>162</v>
      </c>
      <c r="E70" t="s">
        <v>469</v>
      </c>
      <c r="F70" t="s">
        <v>335</v>
      </c>
      <c r="G70">
        <v>4614</v>
      </c>
      <c r="H70" t="s">
        <v>336</v>
      </c>
      <c r="I70" t="s">
        <v>337</v>
      </c>
      <c r="J70" t="s">
        <v>5</v>
      </c>
      <c r="K70" t="s">
        <v>338</v>
      </c>
      <c r="L70" t="s">
        <v>470</v>
      </c>
      <c r="M70">
        <v>9</v>
      </c>
      <c r="N70">
        <v>8</v>
      </c>
      <c r="O70">
        <v>47.299300000000002</v>
      </c>
      <c r="P70">
        <v>31.485600000000002</v>
      </c>
      <c r="Q70">
        <v>17.265599999999999</v>
      </c>
      <c r="R70">
        <v>6.7131999999999996</v>
      </c>
      <c r="S70">
        <v>2.8809</v>
      </c>
      <c r="T70">
        <v>2.3824000000000001</v>
      </c>
      <c r="U70">
        <v>2.5013000000000001</v>
      </c>
      <c r="V70">
        <v>0</v>
      </c>
      <c r="W70">
        <v>0</v>
      </c>
      <c r="X70">
        <v>0</v>
      </c>
      <c r="Y70">
        <v>3.5337999999999998</v>
      </c>
      <c r="Z70">
        <v>8.4</v>
      </c>
      <c r="AA70" t="s">
        <v>492</v>
      </c>
      <c r="AB70">
        <v>0.91690000000000005</v>
      </c>
      <c r="AC70" t="s">
        <v>493</v>
      </c>
      <c r="AD70">
        <v>1.0125999999999999</v>
      </c>
      <c r="AE70" t="s">
        <v>494</v>
      </c>
      <c r="AF70">
        <v>0.22220000000000001</v>
      </c>
      <c r="AG70">
        <v>15.156700000000001</v>
      </c>
      <c r="AH70">
        <v>139.7704</v>
      </c>
      <c r="AI70">
        <v>25</v>
      </c>
      <c r="AK70">
        <v>84</v>
      </c>
      <c r="AL70">
        <v>10</v>
      </c>
      <c r="AM70">
        <v>19</v>
      </c>
      <c r="AN70" t="s">
        <v>475</v>
      </c>
      <c r="AP70" t="str">
        <f t="shared" si="1"/>
        <v/>
      </c>
    </row>
    <row r="71" spans="1:42">
      <c r="A71" t="s">
        <v>495</v>
      </c>
      <c r="B71" s="4">
        <v>43403</v>
      </c>
      <c r="C71" s="1">
        <v>0.56597222222222221</v>
      </c>
      <c r="D71" t="s">
        <v>162</v>
      </c>
      <c r="E71" t="s">
        <v>469</v>
      </c>
      <c r="F71" t="s">
        <v>335</v>
      </c>
      <c r="G71">
        <v>4614</v>
      </c>
      <c r="H71" t="s">
        <v>336</v>
      </c>
      <c r="I71" t="s">
        <v>337</v>
      </c>
      <c r="J71" t="s">
        <v>5</v>
      </c>
      <c r="K71" t="s">
        <v>338</v>
      </c>
      <c r="L71" t="s">
        <v>470</v>
      </c>
      <c r="M71">
        <v>10</v>
      </c>
      <c r="N71">
        <v>8</v>
      </c>
      <c r="O71">
        <v>46.936999999999998</v>
      </c>
      <c r="P71">
        <v>35.028300000000002</v>
      </c>
      <c r="Q71">
        <v>22.308</v>
      </c>
      <c r="R71">
        <v>4.6334</v>
      </c>
      <c r="S71">
        <v>2.7768000000000002</v>
      </c>
      <c r="T71">
        <v>1.4366000000000001</v>
      </c>
      <c r="U71">
        <v>2.1800999999999999</v>
      </c>
      <c r="V71">
        <v>1.377</v>
      </c>
      <c r="W71">
        <v>1.1338999999999999</v>
      </c>
      <c r="X71">
        <v>0.57369999999999999</v>
      </c>
      <c r="Y71">
        <v>0</v>
      </c>
      <c r="Z71">
        <v>5.3757999999999999</v>
      </c>
      <c r="AA71" t="s">
        <v>496</v>
      </c>
      <c r="AB71">
        <v>0.90410000000000001</v>
      </c>
      <c r="AC71" t="s">
        <v>497</v>
      </c>
      <c r="AD71">
        <v>1.1443000000000001</v>
      </c>
      <c r="AE71" t="s">
        <v>498</v>
      </c>
      <c r="AF71">
        <v>1.4034</v>
      </c>
      <c r="AG71">
        <v>8.5817999999999994</v>
      </c>
      <c r="AH71">
        <v>135.79400000000001</v>
      </c>
      <c r="AI71">
        <v>66</v>
      </c>
      <c r="AK71">
        <v>79</v>
      </c>
      <c r="AL71">
        <v>10</v>
      </c>
      <c r="AM71">
        <v>12</v>
      </c>
      <c r="AN71" t="s">
        <v>475</v>
      </c>
      <c r="AP71" t="str">
        <f t="shared" si="1"/>
        <v/>
      </c>
    </row>
    <row r="72" spans="1:42">
      <c r="A72" t="s">
        <v>499</v>
      </c>
      <c r="B72" s="4">
        <v>43403</v>
      </c>
      <c r="C72" s="1">
        <v>0.56597222222222221</v>
      </c>
      <c r="D72" t="s">
        <v>162</v>
      </c>
      <c r="E72" t="s">
        <v>469</v>
      </c>
      <c r="F72" t="s">
        <v>335</v>
      </c>
      <c r="G72">
        <v>4614</v>
      </c>
      <c r="H72" t="s">
        <v>336</v>
      </c>
      <c r="I72" t="s">
        <v>337</v>
      </c>
      <c r="J72" t="s">
        <v>5</v>
      </c>
      <c r="K72" t="s">
        <v>338</v>
      </c>
      <c r="L72" t="s">
        <v>470</v>
      </c>
      <c r="M72">
        <v>8</v>
      </c>
      <c r="N72">
        <v>6</v>
      </c>
      <c r="O72">
        <v>43.694800000000001</v>
      </c>
      <c r="P72">
        <v>30.9435</v>
      </c>
      <c r="Q72">
        <v>17.450500000000002</v>
      </c>
      <c r="R72">
        <v>5.3601999999999999</v>
      </c>
      <c r="S72">
        <v>3.0678000000000001</v>
      </c>
      <c r="T72">
        <v>0</v>
      </c>
      <c r="U72">
        <v>0</v>
      </c>
      <c r="V72">
        <v>0</v>
      </c>
      <c r="W72">
        <v>0</v>
      </c>
      <c r="X72">
        <v>0</v>
      </c>
      <c r="Y72">
        <v>8.3123000000000005</v>
      </c>
      <c r="Z72">
        <v>13.865</v>
      </c>
      <c r="AA72" t="s">
        <v>500</v>
      </c>
      <c r="AB72">
        <v>0.98029999999999995</v>
      </c>
      <c r="AC72" t="s">
        <v>501</v>
      </c>
      <c r="AD72">
        <v>0.42780000000000001</v>
      </c>
      <c r="AE72" t="s">
        <v>502</v>
      </c>
      <c r="AF72">
        <v>0.71399999999999997</v>
      </c>
      <c r="AG72">
        <v>4.8</v>
      </c>
      <c r="AH72">
        <v>129.61609999999999</v>
      </c>
      <c r="AI72">
        <v>20</v>
      </c>
      <c r="AK72">
        <v>91</v>
      </c>
      <c r="AL72">
        <v>10</v>
      </c>
      <c r="AM72">
        <v>247</v>
      </c>
      <c r="AN72" t="s">
        <v>475</v>
      </c>
      <c r="AP72" t="str">
        <f t="shared" si="1"/>
        <v/>
      </c>
    </row>
    <row r="73" spans="1:42">
      <c r="A73" t="s">
        <v>505</v>
      </c>
      <c r="B73" s="4">
        <v>43403</v>
      </c>
      <c r="C73" s="1">
        <v>0.57291666666666663</v>
      </c>
      <c r="D73" t="s">
        <v>177</v>
      </c>
      <c r="E73" t="s">
        <v>503</v>
      </c>
      <c r="F73" t="s">
        <v>335</v>
      </c>
      <c r="G73">
        <v>4809</v>
      </c>
      <c r="H73" t="s">
        <v>336</v>
      </c>
      <c r="I73" t="s">
        <v>337</v>
      </c>
      <c r="J73" t="s">
        <v>5</v>
      </c>
      <c r="K73" t="s">
        <v>338</v>
      </c>
      <c r="L73" t="s">
        <v>504</v>
      </c>
      <c r="M73">
        <v>2</v>
      </c>
      <c r="N73">
        <v>8</v>
      </c>
      <c r="O73">
        <v>70.239199999999997</v>
      </c>
      <c r="P73">
        <v>73.256399999999999</v>
      </c>
      <c r="Q73">
        <v>24.1404</v>
      </c>
      <c r="R73">
        <v>8.0030000000000001</v>
      </c>
      <c r="S73">
        <v>3.6659000000000002</v>
      </c>
      <c r="T73">
        <v>3.6800999999999999</v>
      </c>
      <c r="U73">
        <v>3.0232000000000001</v>
      </c>
      <c r="V73">
        <v>2.7458999999999998</v>
      </c>
      <c r="W73">
        <v>1.7330000000000001</v>
      </c>
      <c r="X73">
        <v>0</v>
      </c>
      <c r="Y73">
        <v>1.6049</v>
      </c>
      <c r="Z73">
        <v>0</v>
      </c>
      <c r="AA73" t="s">
        <v>416</v>
      </c>
      <c r="AB73">
        <v>5.0972</v>
      </c>
      <c r="AC73" t="s">
        <v>506</v>
      </c>
      <c r="AD73">
        <v>3.1764999999999999</v>
      </c>
      <c r="AE73" t="s">
        <v>487</v>
      </c>
      <c r="AF73">
        <v>1.6855</v>
      </c>
      <c r="AG73">
        <v>35.633200000000002</v>
      </c>
      <c r="AH73" s="23">
        <v>237.68440000000001</v>
      </c>
      <c r="AI73">
        <v>4.5</v>
      </c>
      <c r="AK73">
        <v>118</v>
      </c>
      <c r="AL73">
        <v>10</v>
      </c>
      <c r="AM73">
        <v>11</v>
      </c>
      <c r="AN73" t="s">
        <v>475</v>
      </c>
      <c r="AP73" t="str">
        <f t="shared" si="1"/>
        <v>Bold</v>
      </c>
    </row>
    <row r="74" spans="1:42">
      <c r="A74" t="s">
        <v>507</v>
      </c>
      <c r="B74" s="4">
        <v>43403</v>
      </c>
      <c r="C74" s="1">
        <v>0.57291666666666663</v>
      </c>
      <c r="D74" t="s">
        <v>177</v>
      </c>
      <c r="E74" t="s">
        <v>503</v>
      </c>
      <c r="F74" t="s">
        <v>335</v>
      </c>
      <c r="G74">
        <v>4809</v>
      </c>
      <c r="H74" t="s">
        <v>336</v>
      </c>
      <c r="I74" t="s">
        <v>337</v>
      </c>
      <c r="J74" t="s">
        <v>5</v>
      </c>
      <c r="K74" t="s">
        <v>338</v>
      </c>
      <c r="L74" t="s">
        <v>504</v>
      </c>
      <c r="M74">
        <v>6</v>
      </c>
      <c r="N74">
        <v>6</v>
      </c>
      <c r="O74">
        <v>60.760599999999997</v>
      </c>
      <c r="P74">
        <v>69.204999999999998</v>
      </c>
      <c r="Q74">
        <v>34.5747</v>
      </c>
      <c r="R74">
        <v>10.638400000000001</v>
      </c>
      <c r="S74">
        <v>4.2542999999999997</v>
      </c>
      <c r="T74">
        <v>3.4152</v>
      </c>
      <c r="U74">
        <v>2.3527</v>
      </c>
      <c r="V74">
        <v>1.1317999999999999</v>
      </c>
      <c r="W74">
        <v>0.99970000000000003</v>
      </c>
      <c r="X74">
        <v>0</v>
      </c>
      <c r="Y74">
        <v>1.4721</v>
      </c>
      <c r="Z74">
        <v>17.3264</v>
      </c>
      <c r="AA74" t="s">
        <v>508</v>
      </c>
      <c r="AB74">
        <v>3.5175000000000001</v>
      </c>
      <c r="AC74" t="s">
        <v>509</v>
      </c>
      <c r="AD74">
        <v>3.1863999999999999</v>
      </c>
      <c r="AE74" t="s">
        <v>510</v>
      </c>
      <c r="AF74">
        <v>1.1648000000000001</v>
      </c>
      <c r="AG74">
        <v>14.711</v>
      </c>
      <c r="AH74">
        <v>228.7106</v>
      </c>
      <c r="AI74">
        <v>7.5</v>
      </c>
      <c r="AK74">
        <v>112</v>
      </c>
      <c r="AL74">
        <v>10</v>
      </c>
      <c r="AM74">
        <v>196</v>
      </c>
      <c r="AN74" t="s">
        <v>475</v>
      </c>
      <c r="AP74" t="str">
        <f t="shared" si="1"/>
        <v/>
      </c>
    </row>
    <row r="75" spans="1:42">
      <c r="A75" t="s">
        <v>511</v>
      </c>
      <c r="B75" s="4">
        <v>43403</v>
      </c>
      <c r="C75" s="1">
        <v>0.57291666666666663</v>
      </c>
      <c r="D75" t="s">
        <v>177</v>
      </c>
      <c r="E75" t="s">
        <v>503</v>
      </c>
      <c r="F75" t="s">
        <v>335</v>
      </c>
      <c r="G75">
        <v>4809</v>
      </c>
      <c r="H75" t="s">
        <v>336</v>
      </c>
      <c r="I75" t="s">
        <v>337</v>
      </c>
      <c r="J75" t="s">
        <v>5</v>
      </c>
      <c r="K75" t="s">
        <v>338</v>
      </c>
      <c r="L75" t="s">
        <v>504</v>
      </c>
      <c r="M75">
        <v>5</v>
      </c>
      <c r="N75">
        <v>6</v>
      </c>
      <c r="O75">
        <v>63.24</v>
      </c>
      <c r="P75">
        <v>63.1203</v>
      </c>
      <c r="Q75">
        <v>34.132300000000001</v>
      </c>
      <c r="R75">
        <v>12.6084</v>
      </c>
      <c r="S75">
        <v>4.9508999999999999</v>
      </c>
      <c r="T75">
        <v>4.0720000000000001</v>
      </c>
      <c r="U75">
        <v>4.1870000000000003</v>
      </c>
      <c r="V75">
        <v>2.6673</v>
      </c>
      <c r="W75">
        <v>1.3478000000000001</v>
      </c>
      <c r="X75">
        <v>1.9225000000000001</v>
      </c>
      <c r="Y75">
        <v>0</v>
      </c>
      <c r="Z75">
        <v>0</v>
      </c>
      <c r="AA75" t="s">
        <v>393</v>
      </c>
      <c r="AB75">
        <v>3.0838999999999999</v>
      </c>
      <c r="AC75" t="s">
        <v>394</v>
      </c>
      <c r="AD75">
        <v>1.7605999999999999</v>
      </c>
      <c r="AE75" t="s">
        <v>395</v>
      </c>
      <c r="AF75">
        <v>1.6534</v>
      </c>
      <c r="AG75">
        <v>15.515000000000001</v>
      </c>
      <c r="AH75">
        <v>214.26150000000001</v>
      </c>
      <c r="AI75">
        <v>7</v>
      </c>
      <c r="AK75">
        <v>117</v>
      </c>
      <c r="AL75">
        <v>10</v>
      </c>
      <c r="AM75">
        <v>25</v>
      </c>
      <c r="AN75" t="s">
        <v>475</v>
      </c>
      <c r="AP75" t="str">
        <f t="shared" si="1"/>
        <v/>
      </c>
    </row>
    <row r="76" spans="1:42">
      <c r="A76" t="s">
        <v>512</v>
      </c>
      <c r="B76" s="4">
        <v>43403</v>
      </c>
      <c r="C76" s="1">
        <v>0.57291666666666663</v>
      </c>
      <c r="D76" t="s">
        <v>177</v>
      </c>
      <c r="E76" t="s">
        <v>503</v>
      </c>
      <c r="F76" t="s">
        <v>335</v>
      </c>
      <c r="G76">
        <v>4809</v>
      </c>
      <c r="H76" t="s">
        <v>336</v>
      </c>
      <c r="I76" t="s">
        <v>337</v>
      </c>
      <c r="J76" t="s">
        <v>5</v>
      </c>
      <c r="K76" t="s">
        <v>338</v>
      </c>
      <c r="L76" t="s">
        <v>504</v>
      </c>
      <c r="M76">
        <v>7</v>
      </c>
      <c r="N76">
        <v>9</v>
      </c>
      <c r="O76">
        <v>76.403199999999998</v>
      </c>
      <c r="P76">
        <v>35.290199999999999</v>
      </c>
      <c r="Q76">
        <v>38.585599999999999</v>
      </c>
      <c r="R76">
        <v>5.7018000000000004</v>
      </c>
      <c r="S76">
        <v>3.8912</v>
      </c>
      <c r="T76">
        <v>4.4622000000000002</v>
      </c>
      <c r="U76">
        <v>1.9494</v>
      </c>
      <c r="V76">
        <v>2.3045</v>
      </c>
      <c r="W76">
        <v>1.2102999999999999</v>
      </c>
      <c r="X76">
        <v>1.1532</v>
      </c>
      <c r="Y76">
        <v>0</v>
      </c>
      <c r="Z76">
        <v>17.972100000000001</v>
      </c>
      <c r="AA76" t="s">
        <v>513</v>
      </c>
      <c r="AB76">
        <v>1.2470000000000001</v>
      </c>
      <c r="AC76" t="s">
        <v>514</v>
      </c>
      <c r="AD76">
        <v>0.3705</v>
      </c>
      <c r="AE76" t="s">
        <v>487</v>
      </c>
      <c r="AF76">
        <v>1.6846000000000001</v>
      </c>
      <c r="AG76">
        <v>16.924700000000001</v>
      </c>
      <c r="AH76">
        <v>209.15049999999999</v>
      </c>
      <c r="AI76">
        <v>6</v>
      </c>
      <c r="AK76">
        <v>110</v>
      </c>
      <c r="AL76">
        <v>10</v>
      </c>
      <c r="AM76">
        <v>148</v>
      </c>
      <c r="AN76" t="s">
        <v>475</v>
      </c>
      <c r="AP76" t="str">
        <f t="shared" si="1"/>
        <v/>
      </c>
    </row>
    <row r="77" spans="1:42">
      <c r="A77" t="s">
        <v>515</v>
      </c>
      <c r="B77" s="4">
        <v>43403</v>
      </c>
      <c r="C77" s="1">
        <v>0.57291666666666663</v>
      </c>
      <c r="D77" t="s">
        <v>177</v>
      </c>
      <c r="E77" t="s">
        <v>503</v>
      </c>
      <c r="F77" t="s">
        <v>335</v>
      </c>
      <c r="G77">
        <v>4809</v>
      </c>
      <c r="H77" t="s">
        <v>336</v>
      </c>
      <c r="I77" t="s">
        <v>337</v>
      </c>
      <c r="J77" t="s">
        <v>5</v>
      </c>
      <c r="K77" t="s">
        <v>338</v>
      </c>
      <c r="L77" t="s">
        <v>504</v>
      </c>
      <c r="M77">
        <v>8</v>
      </c>
      <c r="N77">
        <v>7</v>
      </c>
      <c r="O77">
        <v>75.42</v>
      </c>
      <c r="P77">
        <v>47.4084</v>
      </c>
      <c r="Q77">
        <v>25.665900000000001</v>
      </c>
      <c r="R77">
        <v>9.5280000000000005</v>
      </c>
      <c r="S77">
        <v>4.4443999999999999</v>
      </c>
      <c r="T77">
        <v>5.1177999999999999</v>
      </c>
      <c r="U77">
        <v>2.665</v>
      </c>
      <c r="V77">
        <v>1.083</v>
      </c>
      <c r="W77">
        <v>1.3084</v>
      </c>
      <c r="X77">
        <v>0.99109999999999998</v>
      </c>
      <c r="Y77">
        <v>0</v>
      </c>
      <c r="Z77">
        <v>12.394299999999999</v>
      </c>
      <c r="AA77" t="s">
        <v>516</v>
      </c>
      <c r="AB77">
        <v>2.4954000000000001</v>
      </c>
      <c r="AC77" t="s">
        <v>517</v>
      </c>
      <c r="AD77">
        <v>0.41199999999999998</v>
      </c>
      <c r="AE77" t="s">
        <v>518</v>
      </c>
      <c r="AF77">
        <v>1.6891</v>
      </c>
      <c r="AG77">
        <v>17.687200000000001</v>
      </c>
      <c r="AH77">
        <v>208.31010000000001</v>
      </c>
      <c r="AI77">
        <v>8</v>
      </c>
      <c r="AK77">
        <v>109</v>
      </c>
      <c r="AL77">
        <v>10</v>
      </c>
      <c r="AM77">
        <v>18</v>
      </c>
      <c r="AN77" t="s">
        <v>475</v>
      </c>
      <c r="AP77" t="str">
        <f t="shared" si="1"/>
        <v/>
      </c>
    </row>
    <row r="78" spans="1:42">
      <c r="A78" t="s">
        <v>519</v>
      </c>
      <c r="B78" s="4">
        <v>43403</v>
      </c>
      <c r="C78" s="1">
        <v>0.57291666666666663</v>
      </c>
      <c r="D78" t="s">
        <v>177</v>
      </c>
      <c r="E78" t="s">
        <v>503</v>
      </c>
      <c r="F78" t="s">
        <v>335</v>
      </c>
      <c r="G78">
        <v>4809</v>
      </c>
      <c r="H78" t="s">
        <v>336</v>
      </c>
      <c r="I78" t="s">
        <v>337</v>
      </c>
      <c r="J78" t="s">
        <v>5</v>
      </c>
      <c r="K78" t="s">
        <v>338</v>
      </c>
      <c r="L78" t="s">
        <v>504</v>
      </c>
      <c r="M78">
        <v>3</v>
      </c>
      <c r="N78">
        <v>7</v>
      </c>
      <c r="O78">
        <v>62.402999999999999</v>
      </c>
      <c r="P78">
        <v>51.295000000000002</v>
      </c>
      <c r="Q78">
        <v>23.140799999999999</v>
      </c>
      <c r="R78">
        <v>7.3979999999999997</v>
      </c>
      <c r="S78">
        <v>7.3583999999999996</v>
      </c>
      <c r="T78">
        <v>5.4443000000000001</v>
      </c>
      <c r="U78">
        <v>2.2665000000000002</v>
      </c>
      <c r="V78">
        <v>2.0173000000000001</v>
      </c>
      <c r="W78">
        <v>2.0655999999999999</v>
      </c>
      <c r="X78">
        <v>1.6700999999999999</v>
      </c>
      <c r="Y78">
        <v>0</v>
      </c>
      <c r="Z78">
        <v>3.3332999999999999</v>
      </c>
      <c r="AA78" t="s">
        <v>520</v>
      </c>
      <c r="AB78">
        <v>1.7825</v>
      </c>
      <c r="AC78" t="s">
        <v>363</v>
      </c>
      <c r="AD78">
        <v>3.0255000000000001</v>
      </c>
      <c r="AE78" t="s">
        <v>487</v>
      </c>
      <c r="AF78">
        <v>1.7476</v>
      </c>
      <c r="AG78">
        <v>16.920300000000001</v>
      </c>
      <c r="AH78">
        <v>191.8682</v>
      </c>
      <c r="AI78">
        <v>10</v>
      </c>
      <c r="AK78">
        <v>118</v>
      </c>
      <c r="AL78">
        <v>10</v>
      </c>
      <c r="AM78">
        <v>164</v>
      </c>
      <c r="AN78" t="s">
        <v>475</v>
      </c>
      <c r="AP78" t="str">
        <f t="shared" si="1"/>
        <v/>
      </c>
    </row>
    <row r="79" spans="1:42">
      <c r="A79" t="s">
        <v>521</v>
      </c>
      <c r="B79" s="4">
        <v>43403</v>
      </c>
      <c r="C79" s="1">
        <v>0.57291666666666663</v>
      </c>
      <c r="D79" t="s">
        <v>177</v>
      </c>
      <c r="E79" t="s">
        <v>503</v>
      </c>
      <c r="F79" t="s">
        <v>335</v>
      </c>
      <c r="G79">
        <v>4809</v>
      </c>
      <c r="H79" t="s">
        <v>336</v>
      </c>
      <c r="I79" t="s">
        <v>337</v>
      </c>
      <c r="J79" t="s">
        <v>5</v>
      </c>
      <c r="K79" t="s">
        <v>338</v>
      </c>
      <c r="L79" t="s">
        <v>504</v>
      </c>
      <c r="M79">
        <v>4</v>
      </c>
      <c r="N79">
        <v>7</v>
      </c>
      <c r="O79">
        <v>61.482999999999997</v>
      </c>
      <c r="P79">
        <v>27.156199999999998</v>
      </c>
      <c r="Q79">
        <v>29.4466</v>
      </c>
      <c r="R79">
        <v>7.2892999999999999</v>
      </c>
      <c r="S79">
        <v>3.4249000000000001</v>
      </c>
      <c r="T79">
        <v>3.8555999999999999</v>
      </c>
      <c r="U79">
        <v>2.492</v>
      </c>
      <c r="V79">
        <v>0</v>
      </c>
      <c r="W79">
        <v>0</v>
      </c>
      <c r="X79">
        <v>0</v>
      </c>
      <c r="Y79">
        <v>4.3921999999999999</v>
      </c>
      <c r="Z79">
        <v>19.510000000000002</v>
      </c>
      <c r="AA79" t="s">
        <v>402</v>
      </c>
      <c r="AB79">
        <v>1.5439000000000001</v>
      </c>
      <c r="AC79" t="s">
        <v>342</v>
      </c>
      <c r="AD79">
        <v>2.33</v>
      </c>
      <c r="AE79" t="s">
        <v>343</v>
      </c>
      <c r="AF79">
        <v>1.1875</v>
      </c>
      <c r="AG79">
        <v>16.026399999999999</v>
      </c>
      <c r="AH79">
        <v>180.13749999999999</v>
      </c>
      <c r="AI79">
        <v>5</v>
      </c>
      <c r="AK79">
        <v>118</v>
      </c>
      <c r="AL79">
        <v>10</v>
      </c>
      <c r="AM79">
        <v>23</v>
      </c>
      <c r="AN79" t="s">
        <v>475</v>
      </c>
      <c r="AP79" t="str">
        <f t="shared" si="1"/>
        <v/>
      </c>
    </row>
    <row r="80" spans="1:42">
      <c r="A80" t="s">
        <v>522</v>
      </c>
      <c r="B80" s="4">
        <v>43403</v>
      </c>
      <c r="C80" s="1">
        <v>0.57291666666666663</v>
      </c>
      <c r="D80" t="s">
        <v>177</v>
      </c>
      <c r="E80" t="s">
        <v>503</v>
      </c>
      <c r="F80" t="s">
        <v>335</v>
      </c>
      <c r="G80">
        <v>4809</v>
      </c>
      <c r="H80" t="s">
        <v>336</v>
      </c>
      <c r="I80" t="s">
        <v>337</v>
      </c>
      <c r="J80" t="s">
        <v>5</v>
      </c>
      <c r="K80" t="s">
        <v>338</v>
      </c>
      <c r="L80" t="s">
        <v>504</v>
      </c>
      <c r="M80">
        <v>10</v>
      </c>
      <c r="N80">
        <v>8</v>
      </c>
      <c r="O80">
        <v>49.070399999999999</v>
      </c>
      <c r="P80">
        <v>35.574599999999997</v>
      </c>
      <c r="Q80">
        <v>18.919</v>
      </c>
      <c r="R80">
        <v>9.1097999999999999</v>
      </c>
      <c r="S80">
        <v>4.8303000000000003</v>
      </c>
      <c r="T80">
        <v>4.5551000000000004</v>
      </c>
      <c r="U80">
        <v>4.4253999999999998</v>
      </c>
      <c r="V80">
        <v>1.8246</v>
      </c>
      <c r="W80">
        <v>1.3680000000000001</v>
      </c>
      <c r="X80">
        <v>0.88060000000000005</v>
      </c>
      <c r="Y80">
        <v>0</v>
      </c>
      <c r="Z80">
        <v>18.8157</v>
      </c>
      <c r="AA80" t="s">
        <v>523</v>
      </c>
      <c r="AB80">
        <v>1.5720000000000001</v>
      </c>
      <c r="AC80" t="s">
        <v>524</v>
      </c>
      <c r="AD80">
        <v>0.27689999999999998</v>
      </c>
      <c r="AE80" t="s">
        <v>525</v>
      </c>
      <c r="AF80">
        <v>2.5604</v>
      </c>
      <c r="AG80">
        <v>13.399900000000001</v>
      </c>
      <c r="AH80">
        <v>167.18270000000001</v>
      </c>
      <c r="AI80">
        <v>20</v>
      </c>
      <c r="AK80">
        <v>101</v>
      </c>
      <c r="AL80">
        <v>10</v>
      </c>
      <c r="AM80">
        <v>132</v>
      </c>
      <c r="AN80" t="s">
        <v>475</v>
      </c>
      <c r="AP80" t="str">
        <f t="shared" si="1"/>
        <v/>
      </c>
    </row>
    <row r="81" spans="1:42">
      <c r="A81" t="s">
        <v>526</v>
      </c>
      <c r="B81" s="4">
        <v>43403</v>
      </c>
      <c r="C81" s="1">
        <v>0.57291666666666663</v>
      </c>
      <c r="D81" t="s">
        <v>177</v>
      </c>
      <c r="E81" t="s">
        <v>503</v>
      </c>
      <c r="F81" t="s">
        <v>335</v>
      </c>
      <c r="G81">
        <v>4809</v>
      </c>
      <c r="H81" t="s">
        <v>336</v>
      </c>
      <c r="I81" t="s">
        <v>337</v>
      </c>
      <c r="J81" t="s">
        <v>5</v>
      </c>
      <c r="K81" t="s">
        <v>338</v>
      </c>
      <c r="L81" t="s">
        <v>504</v>
      </c>
      <c r="M81">
        <v>1</v>
      </c>
      <c r="N81">
        <v>7</v>
      </c>
      <c r="O81">
        <v>48.205500000000001</v>
      </c>
      <c r="P81">
        <v>38.792099999999998</v>
      </c>
      <c r="Q81">
        <v>24.075299999999999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23.062000000000001</v>
      </c>
      <c r="Z81">
        <v>0</v>
      </c>
      <c r="AA81" t="s">
        <v>527</v>
      </c>
      <c r="AB81">
        <v>1.9853000000000001</v>
      </c>
      <c r="AC81" t="s">
        <v>528</v>
      </c>
      <c r="AD81">
        <v>1.6811</v>
      </c>
      <c r="AE81" t="s">
        <v>529</v>
      </c>
      <c r="AF81">
        <v>0.89159999999999995</v>
      </c>
      <c r="AG81">
        <v>18.6663</v>
      </c>
      <c r="AH81">
        <v>157.35929999999999</v>
      </c>
      <c r="AI81">
        <v>10</v>
      </c>
      <c r="AK81">
        <v>120</v>
      </c>
      <c r="AL81">
        <v>10</v>
      </c>
      <c r="AM81">
        <v>191</v>
      </c>
      <c r="AN81" t="s">
        <v>475</v>
      </c>
      <c r="AP81" t="str">
        <f t="shared" si="1"/>
        <v/>
      </c>
    </row>
    <row r="82" spans="1:42">
      <c r="A82" t="s">
        <v>530</v>
      </c>
      <c r="B82" s="4">
        <v>43403</v>
      </c>
      <c r="C82" s="1">
        <v>0.57291666666666663</v>
      </c>
      <c r="D82" t="s">
        <v>177</v>
      </c>
      <c r="E82" t="s">
        <v>503</v>
      </c>
      <c r="F82" t="s">
        <v>335</v>
      </c>
      <c r="G82">
        <v>4809</v>
      </c>
      <c r="H82" t="s">
        <v>336</v>
      </c>
      <c r="I82" t="s">
        <v>337</v>
      </c>
      <c r="J82" t="s">
        <v>5</v>
      </c>
      <c r="K82" t="s">
        <v>338</v>
      </c>
      <c r="L82" t="s">
        <v>504</v>
      </c>
      <c r="M82">
        <v>9</v>
      </c>
      <c r="N82">
        <v>7</v>
      </c>
      <c r="O82">
        <v>62.363500000000002</v>
      </c>
      <c r="P82">
        <v>32.390900000000002</v>
      </c>
      <c r="Q82">
        <v>15.793200000000001</v>
      </c>
      <c r="R82">
        <v>5.8091999999999997</v>
      </c>
      <c r="S82">
        <v>4.9637000000000002</v>
      </c>
      <c r="T82">
        <v>5.2252000000000001</v>
      </c>
      <c r="U82">
        <v>1.7525999999999999</v>
      </c>
      <c r="V82">
        <v>1.1455</v>
      </c>
      <c r="W82">
        <v>1.0007999999999999</v>
      </c>
      <c r="X82">
        <v>1.2884</v>
      </c>
      <c r="Y82">
        <v>0</v>
      </c>
      <c r="Z82">
        <v>0</v>
      </c>
      <c r="AA82" t="s">
        <v>420</v>
      </c>
      <c r="AB82">
        <v>2.6318000000000001</v>
      </c>
      <c r="AC82" t="s">
        <v>531</v>
      </c>
      <c r="AD82">
        <v>2.4767000000000001</v>
      </c>
      <c r="AE82" t="s">
        <v>532</v>
      </c>
      <c r="AF82">
        <v>1.8219000000000001</v>
      </c>
      <c r="AG82">
        <v>12.414099999999999</v>
      </c>
      <c r="AH82">
        <v>151.07749999999999</v>
      </c>
      <c r="AI82">
        <v>6.5</v>
      </c>
      <c r="AK82">
        <v>101</v>
      </c>
      <c r="AL82">
        <v>10</v>
      </c>
      <c r="AM82">
        <v>239</v>
      </c>
      <c r="AN82" t="s">
        <v>475</v>
      </c>
      <c r="AP82" t="str">
        <f t="shared" si="1"/>
        <v/>
      </c>
    </row>
    <row r="83" spans="1:42">
      <c r="A83" t="s">
        <v>535</v>
      </c>
      <c r="B83" s="4">
        <v>43403</v>
      </c>
      <c r="C83" s="1">
        <v>0.58333333333333337</v>
      </c>
      <c r="D83" t="s">
        <v>156</v>
      </c>
      <c r="E83" t="s">
        <v>533</v>
      </c>
      <c r="F83" t="s">
        <v>335</v>
      </c>
      <c r="G83">
        <v>6728</v>
      </c>
      <c r="H83" t="s">
        <v>231</v>
      </c>
      <c r="I83" t="s">
        <v>232</v>
      </c>
      <c r="J83" t="s">
        <v>5</v>
      </c>
      <c r="K83" t="s">
        <v>278</v>
      </c>
      <c r="L83" t="s">
        <v>534</v>
      </c>
      <c r="M83">
        <v>4</v>
      </c>
      <c r="N83">
        <v>4</v>
      </c>
      <c r="O83">
        <v>83.78</v>
      </c>
      <c r="P83">
        <v>66.929100000000005</v>
      </c>
      <c r="Q83">
        <v>44.284799999999997</v>
      </c>
      <c r="R83">
        <v>12.2484</v>
      </c>
      <c r="S83">
        <v>9.9603999999999999</v>
      </c>
      <c r="T83">
        <v>4.3226000000000004</v>
      </c>
      <c r="U83">
        <v>4.0575999999999999</v>
      </c>
      <c r="V83">
        <v>2.7877000000000001</v>
      </c>
      <c r="W83">
        <v>1.9051</v>
      </c>
      <c r="X83">
        <v>1.4241999999999999</v>
      </c>
      <c r="Y83">
        <v>0</v>
      </c>
      <c r="Z83">
        <v>20.375699999999998</v>
      </c>
      <c r="AA83" t="s">
        <v>272</v>
      </c>
      <c r="AB83">
        <v>2.3792</v>
      </c>
      <c r="AC83" t="s">
        <v>254</v>
      </c>
      <c r="AD83">
        <v>1.6895</v>
      </c>
      <c r="AE83" t="s">
        <v>536</v>
      </c>
      <c r="AF83">
        <v>1.9025000000000001</v>
      </c>
      <c r="AG83">
        <v>17.190300000000001</v>
      </c>
      <c r="AH83" s="23">
        <v>275.23700000000002</v>
      </c>
      <c r="AI83">
        <v>5.5</v>
      </c>
      <c r="AJ83">
        <v>1</v>
      </c>
      <c r="AK83">
        <v>84</v>
      </c>
      <c r="AL83">
        <v>12</v>
      </c>
      <c r="AM83">
        <v>28</v>
      </c>
      <c r="AN83" t="s">
        <v>5</v>
      </c>
      <c r="AP83" t="str">
        <f t="shared" si="1"/>
        <v>Bold</v>
      </c>
    </row>
    <row r="84" spans="1:42">
      <c r="A84" t="s">
        <v>537</v>
      </c>
      <c r="B84" s="4">
        <v>43403</v>
      </c>
      <c r="C84" s="1">
        <v>0.58333333333333337</v>
      </c>
      <c r="D84" t="s">
        <v>156</v>
      </c>
      <c r="E84" t="s">
        <v>533</v>
      </c>
      <c r="F84" t="s">
        <v>335</v>
      </c>
      <c r="G84">
        <v>6728</v>
      </c>
      <c r="H84" t="s">
        <v>231</v>
      </c>
      <c r="I84" t="s">
        <v>232</v>
      </c>
      <c r="J84" t="s">
        <v>5</v>
      </c>
      <c r="K84" t="s">
        <v>278</v>
      </c>
      <c r="L84" t="s">
        <v>534</v>
      </c>
      <c r="M84">
        <v>11</v>
      </c>
      <c r="N84">
        <v>10</v>
      </c>
      <c r="O84">
        <v>75.739999999999995</v>
      </c>
      <c r="P84">
        <v>70.803899999999999</v>
      </c>
      <c r="Q84">
        <v>32.6937</v>
      </c>
      <c r="R84">
        <v>12.9863</v>
      </c>
      <c r="S84">
        <v>6.0918000000000001</v>
      </c>
      <c r="T84">
        <v>5.6275000000000004</v>
      </c>
      <c r="U84">
        <v>2.6648000000000001</v>
      </c>
      <c r="V84">
        <v>2.6240000000000001</v>
      </c>
      <c r="W84">
        <v>1.8593999999999999</v>
      </c>
      <c r="X84">
        <v>1.5244</v>
      </c>
      <c r="Y84">
        <v>0</v>
      </c>
      <c r="Z84">
        <v>20.9329</v>
      </c>
      <c r="AA84" t="s">
        <v>538</v>
      </c>
      <c r="AB84">
        <v>1.1463000000000001</v>
      </c>
      <c r="AC84" t="s">
        <v>539</v>
      </c>
      <c r="AD84">
        <v>0.92930000000000001</v>
      </c>
      <c r="AE84" t="s">
        <v>540</v>
      </c>
      <c r="AF84">
        <v>1.5463</v>
      </c>
      <c r="AG84">
        <v>20.7256</v>
      </c>
      <c r="AH84">
        <v>257.89620000000002</v>
      </c>
      <c r="AI84">
        <v>16</v>
      </c>
      <c r="AJ84">
        <v>11</v>
      </c>
      <c r="AK84">
        <v>71</v>
      </c>
      <c r="AL84">
        <v>12</v>
      </c>
      <c r="AM84">
        <v>20</v>
      </c>
      <c r="AN84" t="s">
        <v>5</v>
      </c>
      <c r="AP84" t="str">
        <f t="shared" si="1"/>
        <v/>
      </c>
    </row>
    <row r="85" spans="1:42">
      <c r="A85" t="s">
        <v>541</v>
      </c>
      <c r="B85" s="4">
        <v>43403</v>
      </c>
      <c r="C85" s="1">
        <v>0.58333333333333337</v>
      </c>
      <c r="D85" t="s">
        <v>156</v>
      </c>
      <c r="E85" t="s">
        <v>533</v>
      </c>
      <c r="F85" t="s">
        <v>335</v>
      </c>
      <c r="G85">
        <v>6728</v>
      </c>
      <c r="H85" t="s">
        <v>231</v>
      </c>
      <c r="I85" t="s">
        <v>232</v>
      </c>
      <c r="J85" t="s">
        <v>5</v>
      </c>
      <c r="K85" t="s">
        <v>278</v>
      </c>
      <c r="L85" t="s">
        <v>534</v>
      </c>
      <c r="M85">
        <v>5</v>
      </c>
      <c r="N85">
        <v>6</v>
      </c>
      <c r="O85">
        <v>80.685000000000002</v>
      </c>
      <c r="P85">
        <v>55.78</v>
      </c>
      <c r="Q85">
        <v>29.359400000000001</v>
      </c>
      <c r="R85">
        <v>8.0897000000000006</v>
      </c>
      <c r="S85">
        <v>7.9130000000000003</v>
      </c>
      <c r="T85">
        <v>5.6002999999999998</v>
      </c>
      <c r="U85">
        <v>6.0885999999999996</v>
      </c>
      <c r="V85">
        <v>4.1768000000000001</v>
      </c>
      <c r="W85">
        <v>2.7820999999999998</v>
      </c>
      <c r="X85">
        <v>2.1802999999999999</v>
      </c>
      <c r="Y85">
        <v>0</v>
      </c>
      <c r="Z85">
        <v>20.303599999999999</v>
      </c>
      <c r="AA85" t="s">
        <v>242</v>
      </c>
      <c r="AB85">
        <v>1.9441999999999999</v>
      </c>
      <c r="AC85" t="s">
        <v>243</v>
      </c>
      <c r="AD85">
        <v>1.8240000000000001</v>
      </c>
      <c r="AE85" t="s">
        <v>314</v>
      </c>
      <c r="AF85">
        <v>1.1575</v>
      </c>
      <c r="AG85">
        <v>17.8995</v>
      </c>
      <c r="AH85">
        <v>245.78380000000001</v>
      </c>
      <c r="AI85">
        <v>6</v>
      </c>
      <c r="AJ85">
        <v>3</v>
      </c>
      <c r="AK85">
        <v>82</v>
      </c>
      <c r="AL85">
        <v>12</v>
      </c>
      <c r="AM85">
        <v>15</v>
      </c>
      <c r="AN85" t="s">
        <v>5</v>
      </c>
      <c r="AP85" t="str">
        <f t="shared" si="1"/>
        <v/>
      </c>
    </row>
    <row r="86" spans="1:42">
      <c r="A86" t="s">
        <v>542</v>
      </c>
      <c r="B86" s="4">
        <v>43403</v>
      </c>
      <c r="C86" s="1">
        <v>0.58333333333333337</v>
      </c>
      <c r="D86" t="s">
        <v>156</v>
      </c>
      <c r="E86" t="s">
        <v>533</v>
      </c>
      <c r="F86" t="s">
        <v>335</v>
      </c>
      <c r="G86">
        <v>6728</v>
      </c>
      <c r="H86" t="s">
        <v>231</v>
      </c>
      <c r="I86" t="s">
        <v>232</v>
      </c>
      <c r="J86" t="s">
        <v>5</v>
      </c>
      <c r="K86" t="s">
        <v>278</v>
      </c>
      <c r="L86" t="s">
        <v>534</v>
      </c>
      <c r="M86">
        <v>7</v>
      </c>
      <c r="N86">
        <v>4</v>
      </c>
      <c r="O86">
        <v>90.855000000000004</v>
      </c>
      <c r="P86">
        <v>46.2012</v>
      </c>
      <c r="Q86">
        <v>22.6099</v>
      </c>
      <c r="R86">
        <v>12.7873</v>
      </c>
      <c r="S86">
        <v>9.1464999999999996</v>
      </c>
      <c r="T86">
        <v>5.069</v>
      </c>
      <c r="U86">
        <v>3.0571999999999999</v>
      </c>
      <c r="V86">
        <v>3.2290999999999999</v>
      </c>
      <c r="W86">
        <v>3.3109000000000002</v>
      </c>
      <c r="X86">
        <v>1.7250000000000001</v>
      </c>
      <c r="Y86">
        <v>0</v>
      </c>
      <c r="Z86">
        <v>21.016400000000001</v>
      </c>
      <c r="AA86" t="s">
        <v>257</v>
      </c>
      <c r="AB86">
        <v>1.3871</v>
      </c>
      <c r="AC86" t="s">
        <v>296</v>
      </c>
      <c r="AD86">
        <v>1.4458</v>
      </c>
      <c r="AE86" t="s">
        <v>403</v>
      </c>
      <c r="AF86">
        <v>1.7652000000000001</v>
      </c>
      <c r="AG86">
        <v>12.946099999999999</v>
      </c>
      <c r="AH86">
        <v>236.55160000000001</v>
      </c>
      <c r="AI86">
        <v>4</v>
      </c>
      <c r="AJ86">
        <v>8</v>
      </c>
      <c r="AK86">
        <v>76</v>
      </c>
      <c r="AL86">
        <v>12</v>
      </c>
      <c r="AM86">
        <v>10</v>
      </c>
      <c r="AN86" t="s">
        <v>5</v>
      </c>
      <c r="AP86" t="str">
        <f t="shared" si="1"/>
        <v/>
      </c>
    </row>
    <row r="87" spans="1:42">
      <c r="A87" t="s">
        <v>543</v>
      </c>
      <c r="B87" s="4">
        <v>43403</v>
      </c>
      <c r="C87" s="1">
        <v>0.58333333333333337</v>
      </c>
      <c r="D87" t="s">
        <v>156</v>
      </c>
      <c r="E87" t="s">
        <v>533</v>
      </c>
      <c r="F87" t="s">
        <v>335</v>
      </c>
      <c r="G87">
        <v>6728</v>
      </c>
      <c r="H87" t="s">
        <v>231</v>
      </c>
      <c r="I87" t="s">
        <v>232</v>
      </c>
      <c r="J87" t="s">
        <v>5</v>
      </c>
      <c r="K87" t="s">
        <v>278</v>
      </c>
      <c r="L87" t="s">
        <v>534</v>
      </c>
      <c r="M87">
        <v>9</v>
      </c>
      <c r="N87">
        <v>6</v>
      </c>
      <c r="O87">
        <v>75.84</v>
      </c>
      <c r="P87">
        <v>48.855800000000002</v>
      </c>
      <c r="Q87">
        <v>35.703800000000001</v>
      </c>
      <c r="R87">
        <v>11.3308</v>
      </c>
      <c r="S87">
        <v>5.3579999999999997</v>
      </c>
      <c r="T87">
        <v>2.5886999999999998</v>
      </c>
      <c r="U87">
        <v>3.2831000000000001</v>
      </c>
      <c r="V87">
        <v>2.6549999999999998</v>
      </c>
      <c r="W87">
        <v>1.6057999999999999</v>
      </c>
      <c r="X87">
        <v>1.2603</v>
      </c>
      <c r="Y87">
        <v>0</v>
      </c>
      <c r="Z87">
        <v>19.026399999999999</v>
      </c>
      <c r="AA87" t="s">
        <v>316</v>
      </c>
      <c r="AB87">
        <v>1.4076</v>
      </c>
      <c r="AC87" t="s">
        <v>317</v>
      </c>
      <c r="AD87">
        <v>1.1841999999999999</v>
      </c>
      <c r="AE87" t="s">
        <v>544</v>
      </c>
      <c r="AF87">
        <v>2.5598999999999998</v>
      </c>
      <c r="AG87">
        <v>21.573599999999999</v>
      </c>
      <c r="AH87">
        <v>234.233</v>
      </c>
      <c r="AI87">
        <v>7</v>
      </c>
      <c r="AJ87">
        <v>12</v>
      </c>
      <c r="AK87">
        <v>72</v>
      </c>
      <c r="AL87">
        <v>12</v>
      </c>
      <c r="AM87">
        <v>22</v>
      </c>
      <c r="AN87" t="s">
        <v>5</v>
      </c>
      <c r="AP87" t="str">
        <f t="shared" si="1"/>
        <v/>
      </c>
    </row>
    <row r="88" spans="1:42">
      <c r="A88" t="s">
        <v>545</v>
      </c>
      <c r="B88" s="4">
        <v>43403</v>
      </c>
      <c r="C88" s="1">
        <v>0.58333333333333337</v>
      </c>
      <c r="D88" t="s">
        <v>156</v>
      </c>
      <c r="E88" t="s">
        <v>533</v>
      </c>
      <c r="F88" t="s">
        <v>335</v>
      </c>
      <c r="G88">
        <v>6728</v>
      </c>
      <c r="H88" t="s">
        <v>231</v>
      </c>
      <c r="I88" t="s">
        <v>232</v>
      </c>
      <c r="J88" t="s">
        <v>5</v>
      </c>
      <c r="K88" t="s">
        <v>278</v>
      </c>
      <c r="L88" t="s">
        <v>534</v>
      </c>
      <c r="M88">
        <v>3</v>
      </c>
      <c r="N88">
        <v>3</v>
      </c>
      <c r="O88">
        <v>59.795999999999999</v>
      </c>
      <c r="P88">
        <v>48.261099999999999</v>
      </c>
      <c r="Q88">
        <v>35.196599999999997</v>
      </c>
      <c r="R88">
        <v>17.719200000000001</v>
      </c>
      <c r="S88">
        <v>6.5968</v>
      </c>
      <c r="T88">
        <v>4.7393000000000001</v>
      </c>
      <c r="U88">
        <v>5.6887999999999996</v>
      </c>
      <c r="V88">
        <v>2.5371000000000001</v>
      </c>
      <c r="W88">
        <v>2.4695999999999998</v>
      </c>
      <c r="X88">
        <v>1.5714999999999999</v>
      </c>
      <c r="Y88">
        <v>0</v>
      </c>
      <c r="Z88">
        <v>21.756399999999999</v>
      </c>
      <c r="AA88" t="s">
        <v>451</v>
      </c>
      <c r="AB88">
        <v>2.3180000000000001</v>
      </c>
      <c r="AC88" t="s">
        <v>546</v>
      </c>
      <c r="AD88">
        <v>2.2029000000000001</v>
      </c>
      <c r="AE88" t="s">
        <v>547</v>
      </c>
      <c r="AF88">
        <v>2.0916000000000001</v>
      </c>
      <c r="AG88">
        <v>17.546399999999998</v>
      </c>
      <c r="AH88">
        <v>230.4915</v>
      </c>
      <c r="AI88">
        <v>8</v>
      </c>
      <c r="AJ88">
        <v>10</v>
      </c>
      <c r="AK88">
        <v>87</v>
      </c>
      <c r="AL88">
        <v>12</v>
      </c>
      <c r="AM88">
        <v>30</v>
      </c>
      <c r="AN88" t="s">
        <v>5</v>
      </c>
      <c r="AP88" t="str">
        <f t="shared" si="1"/>
        <v/>
      </c>
    </row>
    <row r="89" spans="1:42">
      <c r="A89" t="s">
        <v>548</v>
      </c>
      <c r="B89" s="4">
        <v>43403</v>
      </c>
      <c r="C89" s="1">
        <v>0.58333333333333337</v>
      </c>
      <c r="D89" t="s">
        <v>156</v>
      </c>
      <c r="E89" t="s">
        <v>533</v>
      </c>
      <c r="F89" t="s">
        <v>335</v>
      </c>
      <c r="G89">
        <v>6728</v>
      </c>
      <c r="H89" t="s">
        <v>231</v>
      </c>
      <c r="I89" t="s">
        <v>232</v>
      </c>
      <c r="J89" t="s">
        <v>5</v>
      </c>
      <c r="K89" t="s">
        <v>278</v>
      </c>
      <c r="L89" t="s">
        <v>534</v>
      </c>
      <c r="M89">
        <v>12</v>
      </c>
      <c r="N89">
        <v>3</v>
      </c>
      <c r="O89">
        <v>59.615000000000002</v>
      </c>
      <c r="P89">
        <v>72.575999999999993</v>
      </c>
      <c r="Q89">
        <v>19.333300000000001</v>
      </c>
      <c r="R89">
        <v>9.4824999999999999</v>
      </c>
      <c r="S89">
        <v>7.7424999999999997</v>
      </c>
      <c r="T89">
        <v>6.5500999999999996</v>
      </c>
      <c r="U89">
        <v>4.6531000000000002</v>
      </c>
      <c r="V89">
        <v>2.4577</v>
      </c>
      <c r="W89">
        <v>2.5188999999999999</v>
      </c>
      <c r="X89">
        <v>1.2995000000000001</v>
      </c>
      <c r="Y89">
        <v>0</v>
      </c>
      <c r="Z89">
        <v>19.426400000000001</v>
      </c>
      <c r="AA89" t="s">
        <v>237</v>
      </c>
      <c r="AB89">
        <v>2.3613</v>
      </c>
      <c r="AC89" t="s">
        <v>262</v>
      </c>
      <c r="AD89">
        <v>2.0516000000000001</v>
      </c>
      <c r="AE89" t="s">
        <v>307</v>
      </c>
      <c r="AF89">
        <v>1.4985999999999999</v>
      </c>
      <c r="AG89">
        <v>14.733000000000001</v>
      </c>
      <c r="AH89">
        <v>226.29949999999999</v>
      </c>
      <c r="AI89">
        <v>6</v>
      </c>
      <c r="AJ89">
        <v>5</v>
      </c>
      <c r="AK89">
        <v>72</v>
      </c>
      <c r="AL89">
        <v>12</v>
      </c>
      <c r="AM89">
        <v>15</v>
      </c>
      <c r="AN89" t="s">
        <v>5</v>
      </c>
      <c r="AP89" t="str">
        <f t="shared" si="1"/>
        <v/>
      </c>
    </row>
    <row r="90" spans="1:42">
      <c r="A90" t="s">
        <v>549</v>
      </c>
      <c r="B90" s="4">
        <v>43403</v>
      </c>
      <c r="C90" s="1">
        <v>0.58333333333333337</v>
      </c>
      <c r="D90" t="s">
        <v>156</v>
      </c>
      <c r="E90" t="s">
        <v>533</v>
      </c>
      <c r="F90" t="s">
        <v>335</v>
      </c>
      <c r="G90">
        <v>6728</v>
      </c>
      <c r="H90" t="s">
        <v>231</v>
      </c>
      <c r="I90" t="s">
        <v>232</v>
      </c>
      <c r="J90" t="s">
        <v>5</v>
      </c>
      <c r="K90" t="s">
        <v>278</v>
      </c>
      <c r="L90" t="s">
        <v>534</v>
      </c>
      <c r="M90">
        <v>1</v>
      </c>
      <c r="N90">
        <v>7</v>
      </c>
      <c r="O90">
        <v>63.505000000000003</v>
      </c>
      <c r="P90">
        <v>44.957299999999996</v>
      </c>
      <c r="Q90">
        <v>31.708600000000001</v>
      </c>
      <c r="R90">
        <v>15.745900000000001</v>
      </c>
      <c r="S90">
        <v>6.1117999999999997</v>
      </c>
      <c r="T90">
        <v>4.5307000000000004</v>
      </c>
      <c r="U90">
        <v>4.7267999999999999</v>
      </c>
      <c r="V90">
        <v>2.0916000000000001</v>
      </c>
      <c r="W90">
        <v>1.9531000000000001</v>
      </c>
      <c r="X90">
        <v>2.1728999999999998</v>
      </c>
      <c r="Y90">
        <v>0</v>
      </c>
      <c r="Z90">
        <v>23.064299999999999</v>
      </c>
      <c r="AA90" t="s">
        <v>550</v>
      </c>
      <c r="AB90">
        <v>1.631</v>
      </c>
      <c r="AC90" t="s">
        <v>243</v>
      </c>
      <c r="AD90">
        <v>1.5676000000000001</v>
      </c>
      <c r="AE90" t="s">
        <v>551</v>
      </c>
      <c r="AF90">
        <v>2.1291000000000002</v>
      </c>
      <c r="AG90">
        <v>15.5573</v>
      </c>
      <c r="AH90">
        <v>221.4529</v>
      </c>
      <c r="AI90">
        <v>12</v>
      </c>
      <c r="AJ90">
        <v>7</v>
      </c>
      <c r="AK90">
        <v>87</v>
      </c>
      <c r="AL90">
        <v>12</v>
      </c>
      <c r="AM90">
        <v>15</v>
      </c>
      <c r="AN90" t="s">
        <v>5</v>
      </c>
      <c r="AP90" t="str">
        <f t="shared" si="1"/>
        <v/>
      </c>
    </row>
    <row r="91" spans="1:42">
      <c r="A91" t="s">
        <v>552</v>
      </c>
      <c r="B91" s="4">
        <v>43403</v>
      </c>
      <c r="C91" s="1">
        <v>0.58333333333333337</v>
      </c>
      <c r="D91" t="s">
        <v>156</v>
      </c>
      <c r="E91" t="s">
        <v>533</v>
      </c>
      <c r="F91" t="s">
        <v>335</v>
      </c>
      <c r="G91">
        <v>6728</v>
      </c>
      <c r="H91" t="s">
        <v>231</v>
      </c>
      <c r="I91" t="s">
        <v>232</v>
      </c>
      <c r="J91" t="s">
        <v>5</v>
      </c>
      <c r="K91" t="s">
        <v>278</v>
      </c>
      <c r="L91" t="s">
        <v>534</v>
      </c>
      <c r="M91">
        <v>10</v>
      </c>
      <c r="N91">
        <v>5</v>
      </c>
      <c r="O91">
        <v>59.23</v>
      </c>
      <c r="P91">
        <v>50.816000000000003</v>
      </c>
      <c r="Q91">
        <v>41.430399999999999</v>
      </c>
      <c r="R91">
        <v>10.0991</v>
      </c>
      <c r="S91">
        <v>6.2053000000000003</v>
      </c>
      <c r="T91">
        <v>3.3267000000000002</v>
      </c>
      <c r="U91">
        <v>2.6095999999999999</v>
      </c>
      <c r="V91">
        <v>2.6694</v>
      </c>
      <c r="W91">
        <v>1.5207999999999999</v>
      </c>
      <c r="X91">
        <v>1.2341</v>
      </c>
      <c r="Y91">
        <v>0</v>
      </c>
      <c r="Z91">
        <v>12.449299999999999</v>
      </c>
      <c r="AA91" t="s">
        <v>288</v>
      </c>
      <c r="AB91">
        <v>1.0741000000000001</v>
      </c>
      <c r="AC91" t="s">
        <v>329</v>
      </c>
      <c r="AD91">
        <v>1.3947000000000001</v>
      </c>
      <c r="AE91" t="s">
        <v>553</v>
      </c>
      <c r="AF91">
        <v>0.5232</v>
      </c>
      <c r="AG91">
        <v>24.4937</v>
      </c>
      <c r="AH91">
        <v>219.07650000000001</v>
      </c>
      <c r="AI91">
        <v>16</v>
      </c>
      <c r="AJ91">
        <v>4</v>
      </c>
      <c r="AK91">
        <v>71</v>
      </c>
      <c r="AL91">
        <v>12</v>
      </c>
      <c r="AM91">
        <v>11</v>
      </c>
      <c r="AN91" t="s">
        <v>5</v>
      </c>
      <c r="AP91" t="str">
        <f t="shared" si="1"/>
        <v/>
      </c>
    </row>
    <row r="92" spans="1:42">
      <c r="A92" t="s">
        <v>554</v>
      </c>
      <c r="B92" s="4">
        <v>43403</v>
      </c>
      <c r="C92" s="1">
        <v>0.58333333333333337</v>
      </c>
      <c r="D92" t="s">
        <v>156</v>
      </c>
      <c r="E92" t="s">
        <v>533</v>
      </c>
      <c r="F92" t="s">
        <v>335</v>
      </c>
      <c r="G92">
        <v>6728</v>
      </c>
      <c r="H92" t="s">
        <v>231</v>
      </c>
      <c r="I92" t="s">
        <v>232</v>
      </c>
      <c r="J92" t="s">
        <v>5</v>
      </c>
      <c r="K92" t="s">
        <v>278</v>
      </c>
      <c r="L92" t="s">
        <v>534</v>
      </c>
      <c r="M92">
        <v>2</v>
      </c>
      <c r="N92">
        <v>5</v>
      </c>
      <c r="O92">
        <v>64.835999999999999</v>
      </c>
      <c r="P92">
        <v>38.872</v>
      </c>
      <c r="Q92">
        <v>42.856000000000002</v>
      </c>
      <c r="R92">
        <v>11.5992</v>
      </c>
      <c r="S92">
        <v>6.5483000000000002</v>
      </c>
      <c r="T92">
        <v>5.4840999999999998</v>
      </c>
      <c r="U92">
        <v>3.9613</v>
      </c>
      <c r="V92">
        <v>2.8965000000000001</v>
      </c>
      <c r="W92">
        <v>2.7602000000000002</v>
      </c>
      <c r="X92">
        <v>1.583</v>
      </c>
      <c r="Y92">
        <v>0</v>
      </c>
      <c r="Z92">
        <v>14.4407</v>
      </c>
      <c r="AA92" t="s">
        <v>324</v>
      </c>
      <c r="AB92">
        <v>0.5091</v>
      </c>
      <c r="AC92" t="s">
        <v>555</v>
      </c>
      <c r="AD92">
        <v>1.9175</v>
      </c>
      <c r="AE92" t="s">
        <v>314</v>
      </c>
      <c r="AF92">
        <v>1.2745</v>
      </c>
      <c r="AG92">
        <v>15.670299999999999</v>
      </c>
      <c r="AH92">
        <v>215.20859999999999</v>
      </c>
      <c r="AI92">
        <v>12</v>
      </c>
      <c r="AJ92">
        <v>2</v>
      </c>
      <c r="AK92">
        <v>85</v>
      </c>
      <c r="AL92">
        <v>12</v>
      </c>
      <c r="AM92">
        <v>7</v>
      </c>
      <c r="AN92" t="s">
        <v>5</v>
      </c>
      <c r="AP92" t="str">
        <f t="shared" si="1"/>
        <v/>
      </c>
    </row>
    <row r="93" spans="1:42">
      <c r="A93" t="s">
        <v>556</v>
      </c>
      <c r="B93" s="4">
        <v>43403</v>
      </c>
      <c r="C93" s="1">
        <v>0.58333333333333337</v>
      </c>
      <c r="D93" t="s">
        <v>156</v>
      </c>
      <c r="E93" t="s">
        <v>533</v>
      </c>
      <c r="F93" t="s">
        <v>335</v>
      </c>
      <c r="G93">
        <v>6728</v>
      </c>
      <c r="H93" t="s">
        <v>231</v>
      </c>
      <c r="I93" t="s">
        <v>232</v>
      </c>
      <c r="J93" t="s">
        <v>5</v>
      </c>
      <c r="K93" t="s">
        <v>278</v>
      </c>
      <c r="L93" t="s">
        <v>534</v>
      </c>
      <c r="M93">
        <v>8</v>
      </c>
      <c r="N93">
        <v>4</v>
      </c>
      <c r="O93">
        <v>58.314999999999998</v>
      </c>
      <c r="P93">
        <v>44.9328</v>
      </c>
      <c r="Q93">
        <v>21.006</v>
      </c>
      <c r="R93">
        <v>10.0191</v>
      </c>
      <c r="S93">
        <v>9.5275999999999996</v>
      </c>
      <c r="T93">
        <v>7.3078000000000003</v>
      </c>
      <c r="U93">
        <v>4.4438000000000004</v>
      </c>
      <c r="V93">
        <v>3.0308999999999999</v>
      </c>
      <c r="W93">
        <v>2.0013000000000001</v>
      </c>
      <c r="X93">
        <v>1.9121999999999999</v>
      </c>
      <c r="Y93">
        <v>0</v>
      </c>
      <c r="Z93">
        <v>18.941400000000002</v>
      </c>
      <c r="AA93" t="s">
        <v>298</v>
      </c>
      <c r="AB93">
        <v>2.8780000000000001</v>
      </c>
      <c r="AC93" t="s">
        <v>296</v>
      </c>
      <c r="AD93">
        <v>1.7442</v>
      </c>
      <c r="AE93" t="s">
        <v>557</v>
      </c>
      <c r="AF93">
        <v>0.90600000000000003</v>
      </c>
      <c r="AG93">
        <v>26.4681</v>
      </c>
      <c r="AH93">
        <v>213.43440000000001</v>
      </c>
      <c r="AI93">
        <v>14</v>
      </c>
      <c r="AJ93">
        <v>6</v>
      </c>
      <c r="AK93">
        <v>72</v>
      </c>
      <c r="AL93">
        <v>12</v>
      </c>
      <c r="AM93">
        <v>10</v>
      </c>
      <c r="AN93" t="s">
        <v>5</v>
      </c>
      <c r="AP93" t="str">
        <f t="shared" si="1"/>
        <v/>
      </c>
    </row>
    <row r="94" spans="1:42">
      <c r="A94" t="s">
        <v>558</v>
      </c>
      <c r="B94" s="4">
        <v>43403</v>
      </c>
      <c r="C94" s="1">
        <v>0.58333333333333337</v>
      </c>
      <c r="D94" t="s">
        <v>156</v>
      </c>
      <c r="E94" t="s">
        <v>533</v>
      </c>
      <c r="F94" t="s">
        <v>335</v>
      </c>
      <c r="G94">
        <v>6728</v>
      </c>
      <c r="H94" t="s">
        <v>231</v>
      </c>
      <c r="I94" t="s">
        <v>232</v>
      </c>
      <c r="J94" t="s">
        <v>5</v>
      </c>
      <c r="K94" t="s">
        <v>278</v>
      </c>
      <c r="L94" t="s">
        <v>534</v>
      </c>
      <c r="M94">
        <v>6</v>
      </c>
      <c r="N94">
        <v>3</v>
      </c>
      <c r="O94">
        <v>51.424999999999997</v>
      </c>
      <c r="P94">
        <v>45.088799999999999</v>
      </c>
      <c r="Q94">
        <v>22.8688</v>
      </c>
      <c r="R94">
        <v>11.2156</v>
      </c>
      <c r="S94">
        <v>7.1016000000000004</v>
      </c>
      <c r="T94">
        <v>5.4025999999999996</v>
      </c>
      <c r="U94">
        <v>1.8255999999999999</v>
      </c>
      <c r="V94">
        <v>0</v>
      </c>
      <c r="W94">
        <v>0</v>
      </c>
      <c r="X94">
        <v>0</v>
      </c>
      <c r="Y94">
        <v>5.2548000000000004</v>
      </c>
      <c r="Z94">
        <v>9.9306999999999999</v>
      </c>
      <c r="AA94" t="s">
        <v>305</v>
      </c>
      <c r="AB94">
        <v>0.59540000000000004</v>
      </c>
      <c r="AC94" t="s">
        <v>317</v>
      </c>
      <c r="AD94">
        <v>1.1841999999999999</v>
      </c>
      <c r="AE94" t="s">
        <v>559</v>
      </c>
      <c r="AF94">
        <v>1.6127</v>
      </c>
      <c r="AG94">
        <v>7.9805999999999999</v>
      </c>
      <c r="AH94">
        <v>171.4864</v>
      </c>
      <c r="AI94">
        <v>25</v>
      </c>
      <c r="AJ94">
        <v>9</v>
      </c>
      <c r="AK94">
        <v>80</v>
      </c>
      <c r="AL94">
        <v>12</v>
      </c>
      <c r="AM94">
        <v>7</v>
      </c>
      <c r="AN94" t="s">
        <v>5</v>
      </c>
      <c r="AP94" t="str">
        <f t="shared" si="1"/>
        <v/>
      </c>
    </row>
    <row r="95" spans="1:42">
      <c r="A95" t="s">
        <v>561</v>
      </c>
      <c r="B95" s="4">
        <v>43403</v>
      </c>
      <c r="C95" s="1">
        <v>0.59027777777777779</v>
      </c>
      <c r="D95" t="s">
        <v>162</v>
      </c>
      <c r="E95" t="s">
        <v>469</v>
      </c>
      <c r="F95" t="s">
        <v>335</v>
      </c>
      <c r="G95">
        <v>4614</v>
      </c>
      <c r="H95" t="s">
        <v>336</v>
      </c>
      <c r="I95" t="s">
        <v>337</v>
      </c>
      <c r="J95" t="s">
        <v>5</v>
      </c>
      <c r="K95" t="s">
        <v>338</v>
      </c>
      <c r="L95" t="s">
        <v>560</v>
      </c>
      <c r="M95">
        <v>6</v>
      </c>
      <c r="N95">
        <v>7</v>
      </c>
      <c r="O95">
        <v>88.474999999999994</v>
      </c>
      <c r="P95">
        <v>57.429499999999997</v>
      </c>
      <c r="Q95">
        <v>17.3171</v>
      </c>
      <c r="R95">
        <v>8.3844999999999992</v>
      </c>
      <c r="S95">
        <v>3.7866</v>
      </c>
      <c r="T95">
        <v>4.5407000000000002</v>
      </c>
      <c r="U95">
        <v>2.2848000000000002</v>
      </c>
      <c r="V95">
        <v>1.2957000000000001</v>
      </c>
      <c r="W95">
        <v>1.0906</v>
      </c>
      <c r="X95">
        <v>1.3211999999999999</v>
      </c>
      <c r="Y95">
        <v>0</v>
      </c>
      <c r="Z95">
        <v>18.120699999999999</v>
      </c>
      <c r="AA95" t="s">
        <v>472</v>
      </c>
      <c r="AB95">
        <v>3.1074000000000002</v>
      </c>
      <c r="AC95" t="s">
        <v>473</v>
      </c>
      <c r="AD95">
        <v>1.7121</v>
      </c>
      <c r="AE95" t="s">
        <v>562</v>
      </c>
      <c r="AF95">
        <v>1.4157</v>
      </c>
      <c r="AG95">
        <v>20.155000000000001</v>
      </c>
      <c r="AH95" s="23">
        <v>230.43680000000001</v>
      </c>
      <c r="AI95">
        <v>2.5</v>
      </c>
      <c r="AK95">
        <v>95</v>
      </c>
      <c r="AL95">
        <v>9</v>
      </c>
      <c r="AM95">
        <v>27</v>
      </c>
      <c r="AN95" t="s">
        <v>475</v>
      </c>
      <c r="AP95" t="str">
        <f t="shared" si="1"/>
        <v>Bold</v>
      </c>
    </row>
    <row r="96" spans="1:42">
      <c r="A96" t="s">
        <v>563</v>
      </c>
      <c r="B96" s="4">
        <v>43403</v>
      </c>
      <c r="C96" s="1">
        <v>0.59027777777777779</v>
      </c>
      <c r="D96" t="s">
        <v>162</v>
      </c>
      <c r="E96" t="s">
        <v>469</v>
      </c>
      <c r="F96" t="s">
        <v>335</v>
      </c>
      <c r="G96">
        <v>4614</v>
      </c>
      <c r="H96" t="s">
        <v>336</v>
      </c>
      <c r="I96" t="s">
        <v>337</v>
      </c>
      <c r="J96" t="s">
        <v>5</v>
      </c>
      <c r="K96" t="s">
        <v>338</v>
      </c>
      <c r="L96" t="s">
        <v>560</v>
      </c>
      <c r="M96">
        <v>4</v>
      </c>
      <c r="N96">
        <v>9</v>
      </c>
      <c r="O96">
        <v>65.484499999999997</v>
      </c>
      <c r="P96">
        <v>62.3827</v>
      </c>
      <c r="Q96">
        <v>28.8794</v>
      </c>
      <c r="R96">
        <v>10.2342</v>
      </c>
      <c r="S96">
        <v>4.5140000000000002</v>
      </c>
      <c r="T96">
        <v>4.1516000000000002</v>
      </c>
      <c r="U96">
        <v>3.3182</v>
      </c>
      <c r="V96">
        <v>2.6871999999999998</v>
      </c>
      <c r="W96">
        <v>1.728</v>
      </c>
      <c r="X96">
        <v>1.7641</v>
      </c>
      <c r="Y96">
        <v>0</v>
      </c>
      <c r="Z96">
        <v>20.186399999999999</v>
      </c>
      <c r="AA96" t="s">
        <v>564</v>
      </c>
      <c r="AB96">
        <v>1.8857999999999999</v>
      </c>
      <c r="AC96" t="s">
        <v>565</v>
      </c>
      <c r="AD96">
        <v>0.13170000000000001</v>
      </c>
      <c r="AE96" t="s">
        <v>474</v>
      </c>
      <c r="AF96">
        <v>1.454</v>
      </c>
      <c r="AG96">
        <v>7.9779999999999998</v>
      </c>
      <c r="AH96">
        <v>216.7799</v>
      </c>
      <c r="AI96">
        <v>10</v>
      </c>
      <c r="AK96">
        <v>102</v>
      </c>
      <c r="AL96">
        <v>9</v>
      </c>
      <c r="AM96">
        <v>31</v>
      </c>
      <c r="AN96" t="s">
        <v>475</v>
      </c>
      <c r="AP96" t="str">
        <f t="shared" si="1"/>
        <v/>
      </c>
    </row>
    <row r="97" spans="1:42">
      <c r="A97" t="s">
        <v>566</v>
      </c>
      <c r="B97" s="4">
        <v>43403</v>
      </c>
      <c r="C97" s="1">
        <v>0.59027777777777779</v>
      </c>
      <c r="D97" t="s">
        <v>162</v>
      </c>
      <c r="E97" t="s">
        <v>469</v>
      </c>
      <c r="F97" t="s">
        <v>335</v>
      </c>
      <c r="G97">
        <v>4614</v>
      </c>
      <c r="H97" t="s">
        <v>336</v>
      </c>
      <c r="I97" t="s">
        <v>337</v>
      </c>
      <c r="J97" t="s">
        <v>5</v>
      </c>
      <c r="K97" t="s">
        <v>338</v>
      </c>
      <c r="L97" t="s">
        <v>560</v>
      </c>
      <c r="M97">
        <v>2</v>
      </c>
      <c r="N97">
        <v>6</v>
      </c>
      <c r="O97">
        <v>64.477400000000003</v>
      </c>
      <c r="P97">
        <v>67.784099999999995</v>
      </c>
      <c r="Q97">
        <v>17.614100000000001</v>
      </c>
      <c r="R97">
        <v>7.3105000000000002</v>
      </c>
      <c r="S97">
        <v>6.8083999999999998</v>
      </c>
      <c r="T97">
        <v>2.8639000000000001</v>
      </c>
      <c r="U97">
        <v>2.7193000000000001</v>
      </c>
      <c r="V97">
        <v>2.6141000000000001</v>
      </c>
      <c r="W97">
        <v>1.6181000000000001</v>
      </c>
      <c r="X97">
        <v>1.2704</v>
      </c>
      <c r="Y97">
        <v>0</v>
      </c>
      <c r="Z97">
        <v>19.3093</v>
      </c>
      <c r="AA97" t="s">
        <v>378</v>
      </c>
      <c r="AB97">
        <v>2.7934999999999999</v>
      </c>
      <c r="AC97" t="s">
        <v>567</v>
      </c>
      <c r="AD97">
        <v>2.3635000000000002</v>
      </c>
      <c r="AE97" t="s">
        <v>568</v>
      </c>
      <c r="AF97">
        <v>1.7681</v>
      </c>
      <c r="AG97">
        <v>9.0225000000000009</v>
      </c>
      <c r="AH97">
        <v>210.3372</v>
      </c>
      <c r="AI97">
        <v>6.5</v>
      </c>
      <c r="AK97">
        <v>105</v>
      </c>
      <c r="AL97">
        <v>9</v>
      </c>
      <c r="AM97">
        <v>28</v>
      </c>
      <c r="AN97" t="s">
        <v>475</v>
      </c>
      <c r="AP97" t="str">
        <f t="shared" si="1"/>
        <v/>
      </c>
    </row>
    <row r="98" spans="1:42">
      <c r="A98" t="s">
        <v>569</v>
      </c>
      <c r="B98" s="4">
        <v>43403</v>
      </c>
      <c r="C98" s="1">
        <v>0.59027777777777779</v>
      </c>
      <c r="D98" t="s">
        <v>162</v>
      </c>
      <c r="E98" t="s">
        <v>469</v>
      </c>
      <c r="F98" t="s">
        <v>335</v>
      </c>
      <c r="G98">
        <v>4614</v>
      </c>
      <c r="H98" t="s">
        <v>336</v>
      </c>
      <c r="I98" t="s">
        <v>337</v>
      </c>
      <c r="J98" t="s">
        <v>5</v>
      </c>
      <c r="K98" t="s">
        <v>338</v>
      </c>
      <c r="L98" t="s">
        <v>560</v>
      </c>
      <c r="M98">
        <v>9</v>
      </c>
      <c r="N98">
        <v>9</v>
      </c>
      <c r="O98">
        <v>51.1038</v>
      </c>
      <c r="P98">
        <v>38.571199999999997</v>
      </c>
      <c r="Q98">
        <v>21.107199999999999</v>
      </c>
      <c r="R98">
        <v>5.8959999999999999</v>
      </c>
      <c r="S98">
        <v>6.1239999999999997</v>
      </c>
      <c r="T98">
        <v>2.5169999999999999</v>
      </c>
      <c r="U98">
        <v>1.8432999999999999</v>
      </c>
      <c r="V98">
        <v>1.2816000000000001</v>
      </c>
      <c r="W98">
        <v>1.2185999999999999</v>
      </c>
      <c r="X98">
        <v>1.0878000000000001</v>
      </c>
      <c r="Y98">
        <v>0</v>
      </c>
      <c r="Z98">
        <v>21.005700000000001</v>
      </c>
      <c r="AA98" t="s">
        <v>570</v>
      </c>
      <c r="AB98">
        <v>0.1</v>
      </c>
      <c r="AC98" t="s">
        <v>571</v>
      </c>
      <c r="AD98">
        <v>0.4</v>
      </c>
      <c r="AE98" t="s">
        <v>360</v>
      </c>
      <c r="AF98">
        <v>2.391</v>
      </c>
      <c r="AG98">
        <v>23.507999999999999</v>
      </c>
      <c r="AH98">
        <v>178.15520000000001</v>
      </c>
      <c r="AI98">
        <v>12</v>
      </c>
      <c r="AK98">
        <v>79</v>
      </c>
      <c r="AL98">
        <v>9</v>
      </c>
      <c r="AM98">
        <v>27</v>
      </c>
      <c r="AN98" t="s">
        <v>475</v>
      </c>
      <c r="AP98" t="str">
        <f t="shared" si="1"/>
        <v/>
      </c>
    </row>
    <row r="99" spans="1:42">
      <c r="A99" t="s">
        <v>572</v>
      </c>
      <c r="B99" s="4">
        <v>43403</v>
      </c>
      <c r="C99" s="1">
        <v>0.59027777777777779</v>
      </c>
      <c r="D99" t="s">
        <v>162</v>
      </c>
      <c r="E99" t="s">
        <v>469</v>
      </c>
      <c r="F99" t="s">
        <v>335</v>
      </c>
      <c r="G99">
        <v>4614</v>
      </c>
      <c r="H99" t="s">
        <v>336</v>
      </c>
      <c r="I99" t="s">
        <v>337</v>
      </c>
      <c r="J99" t="s">
        <v>5</v>
      </c>
      <c r="K99" t="s">
        <v>338</v>
      </c>
      <c r="L99" t="s">
        <v>560</v>
      </c>
      <c r="M99">
        <v>1</v>
      </c>
      <c r="N99">
        <v>5</v>
      </c>
      <c r="O99">
        <v>57.978900000000003</v>
      </c>
      <c r="P99">
        <v>41.629600000000003</v>
      </c>
      <c r="Q99">
        <v>21.764099999999999</v>
      </c>
      <c r="R99">
        <v>8.2216000000000005</v>
      </c>
      <c r="S99">
        <v>4.0846999999999998</v>
      </c>
      <c r="T99">
        <v>0</v>
      </c>
      <c r="U99">
        <v>0</v>
      </c>
      <c r="V99">
        <v>0</v>
      </c>
      <c r="W99">
        <v>0</v>
      </c>
      <c r="X99">
        <v>0</v>
      </c>
      <c r="Y99">
        <v>11.2356</v>
      </c>
      <c r="Z99">
        <v>16.109300000000001</v>
      </c>
      <c r="AA99" t="s">
        <v>389</v>
      </c>
      <c r="AB99">
        <v>1.1485000000000001</v>
      </c>
      <c r="AC99" t="s">
        <v>379</v>
      </c>
      <c r="AD99">
        <v>1.2235</v>
      </c>
      <c r="AE99" t="s">
        <v>573</v>
      </c>
      <c r="AF99">
        <v>8.3400000000000002E-2</v>
      </c>
      <c r="AG99">
        <v>1.8</v>
      </c>
      <c r="AH99">
        <v>165.2792</v>
      </c>
      <c r="AI99">
        <v>4.5</v>
      </c>
      <c r="AK99">
        <v>106</v>
      </c>
      <c r="AL99">
        <v>9</v>
      </c>
      <c r="AM99">
        <v>190</v>
      </c>
      <c r="AN99" t="s">
        <v>475</v>
      </c>
      <c r="AP99" t="str">
        <f t="shared" si="1"/>
        <v/>
      </c>
    </row>
    <row r="100" spans="1:42">
      <c r="A100" t="s">
        <v>574</v>
      </c>
      <c r="B100" s="4">
        <v>43403</v>
      </c>
      <c r="C100" s="1">
        <v>0.59027777777777779</v>
      </c>
      <c r="D100" t="s">
        <v>162</v>
      </c>
      <c r="E100" t="s">
        <v>469</v>
      </c>
      <c r="F100" t="s">
        <v>335</v>
      </c>
      <c r="G100">
        <v>4614</v>
      </c>
      <c r="H100" t="s">
        <v>336</v>
      </c>
      <c r="I100" t="s">
        <v>337</v>
      </c>
      <c r="J100" t="s">
        <v>5</v>
      </c>
      <c r="K100" t="s">
        <v>338</v>
      </c>
      <c r="L100" t="s">
        <v>560</v>
      </c>
      <c r="M100">
        <v>5</v>
      </c>
      <c r="N100">
        <v>5</v>
      </c>
      <c r="O100">
        <v>55.119300000000003</v>
      </c>
      <c r="P100">
        <v>36.231299999999997</v>
      </c>
      <c r="Q100">
        <v>19.3993</v>
      </c>
      <c r="R100">
        <v>4.2023000000000001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13.5345</v>
      </c>
      <c r="Z100">
        <v>19.917899999999999</v>
      </c>
      <c r="AA100" t="s">
        <v>575</v>
      </c>
      <c r="AB100">
        <v>2.8744999999999998</v>
      </c>
      <c r="AC100" t="s">
        <v>413</v>
      </c>
      <c r="AD100">
        <v>1.8198000000000001</v>
      </c>
      <c r="AE100" t="s">
        <v>576</v>
      </c>
      <c r="AF100">
        <v>2.4268000000000001</v>
      </c>
      <c r="AG100">
        <v>2.1</v>
      </c>
      <c r="AH100">
        <v>157.62559999999999</v>
      </c>
      <c r="AI100">
        <v>3.5</v>
      </c>
      <c r="AK100">
        <v>99</v>
      </c>
      <c r="AL100">
        <v>9</v>
      </c>
      <c r="AM100">
        <v>149</v>
      </c>
      <c r="AN100" t="s">
        <v>475</v>
      </c>
      <c r="AP100" t="str">
        <f t="shared" si="1"/>
        <v/>
      </c>
    </row>
    <row r="101" spans="1:42">
      <c r="A101" t="s">
        <v>577</v>
      </c>
      <c r="B101" s="4">
        <v>43403</v>
      </c>
      <c r="C101" s="1">
        <v>0.59027777777777779</v>
      </c>
      <c r="D101" t="s">
        <v>162</v>
      </c>
      <c r="E101" t="s">
        <v>469</v>
      </c>
      <c r="F101" t="s">
        <v>335</v>
      </c>
      <c r="G101">
        <v>4614</v>
      </c>
      <c r="H101" t="s">
        <v>336</v>
      </c>
      <c r="I101" t="s">
        <v>337</v>
      </c>
      <c r="J101" t="s">
        <v>5</v>
      </c>
      <c r="K101" t="s">
        <v>338</v>
      </c>
      <c r="L101" t="s">
        <v>560</v>
      </c>
      <c r="M101">
        <v>8</v>
      </c>
      <c r="N101">
        <v>4</v>
      </c>
      <c r="O101">
        <v>56.127800000000001</v>
      </c>
      <c r="P101">
        <v>43.124600000000001</v>
      </c>
      <c r="Q101">
        <v>17.614100000000001</v>
      </c>
      <c r="R101">
        <v>6.3067000000000002</v>
      </c>
      <c r="S101">
        <v>3.0548999999999999</v>
      </c>
      <c r="T101">
        <v>2.6991999999999998</v>
      </c>
      <c r="U101">
        <v>1.407</v>
      </c>
      <c r="V101">
        <v>0.89759999999999995</v>
      </c>
      <c r="W101">
        <v>0</v>
      </c>
      <c r="X101">
        <v>0</v>
      </c>
      <c r="Y101">
        <v>2.0674999999999999</v>
      </c>
      <c r="Z101">
        <v>7.1429</v>
      </c>
      <c r="AA101" t="s">
        <v>578</v>
      </c>
      <c r="AB101">
        <v>0.3241</v>
      </c>
      <c r="AC101" t="s">
        <v>579</v>
      </c>
      <c r="AD101">
        <v>0.4012</v>
      </c>
      <c r="AE101" t="s">
        <v>418</v>
      </c>
      <c r="AF101">
        <v>0.83489999999999998</v>
      </c>
      <c r="AG101">
        <v>8.0833999999999993</v>
      </c>
      <c r="AH101">
        <v>150.08580000000001</v>
      </c>
      <c r="AI101">
        <v>16</v>
      </c>
      <c r="AK101">
        <v>96</v>
      </c>
      <c r="AL101">
        <v>9</v>
      </c>
      <c r="AM101">
        <v>43</v>
      </c>
      <c r="AN101" t="s">
        <v>475</v>
      </c>
      <c r="AP101" t="str">
        <f t="shared" si="1"/>
        <v/>
      </c>
    </row>
    <row r="102" spans="1:42">
      <c r="A102" t="s">
        <v>580</v>
      </c>
      <c r="B102" s="4">
        <v>43403</v>
      </c>
      <c r="C102" s="1">
        <v>0.59027777777777779</v>
      </c>
      <c r="D102" t="s">
        <v>162</v>
      </c>
      <c r="E102" t="s">
        <v>469</v>
      </c>
      <c r="F102" t="s">
        <v>335</v>
      </c>
      <c r="G102">
        <v>4614</v>
      </c>
      <c r="H102" t="s">
        <v>336</v>
      </c>
      <c r="I102" t="s">
        <v>337</v>
      </c>
      <c r="J102" t="s">
        <v>5</v>
      </c>
      <c r="K102" t="s">
        <v>338</v>
      </c>
      <c r="L102" t="s">
        <v>560</v>
      </c>
      <c r="M102">
        <v>7</v>
      </c>
      <c r="N102">
        <v>6</v>
      </c>
      <c r="O102">
        <v>46.696300000000001</v>
      </c>
      <c r="P102">
        <v>34.930799999999998</v>
      </c>
      <c r="Q102">
        <v>17.0519</v>
      </c>
      <c r="R102">
        <v>7.4972000000000003</v>
      </c>
      <c r="S102">
        <v>3.4310999999999998</v>
      </c>
      <c r="T102">
        <v>3.1951999999999998</v>
      </c>
      <c r="U102">
        <v>0</v>
      </c>
      <c r="V102">
        <v>0</v>
      </c>
      <c r="W102">
        <v>0</v>
      </c>
      <c r="X102">
        <v>0</v>
      </c>
      <c r="Y102">
        <v>6.1733000000000002</v>
      </c>
      <c r="Z102">
        <v>15.2957</v>
      </c>
      <c r="AA102" t="s">
        <v>581</v>
      </c>
      <c r="AB102">
        <v>2.0526</v>
      </c>
      <c r="AC102" t="s">
        <v>582</v>
      </c>
      <c r="AD102">
        <v>0.26729999999999998</v>
      </c>
      <c r="AE102" t="s">
        <v>343</v>
      </c>
      <c r="AF102">
        <v>1.5943000000000001</v>
      </c>
      <c r="AG102">
        <v>4.2</v>
      </c>
      <c r="AH102">
        <v>142.38579999999999</v>
      </c>
      <c r="AI102">
        <v>20</v>
      </c>
      <c r="AK102">
        <v>92</v>
      </c>
      <c r="AL102">
        <v>9</v>
      </c>
      <c r="AM102">
        <v>20</v>
      </c>
      <c r="AN102" t="s">
        <v>475</v>
      </c>
      <c r="AP102" t="str">
        <f t="shared" si="1"/>
        <v/>
      </c>
    </row>
    <row r="103" spans="1:42">
      <c r="A103" t="s">
        <v>583</v>
      </c>
      <c r="B103" s="4">
        <v>43403</v>
      </c>
      <c r="C103" s="1">
        <v>0.59027777777777779</v>
      </c>
      <c r="D103" t="s">
        <v>162</v>
      </c>
      <c r="E103" t="s">
        <v>469</v>
      </c>
      <c r="F103" t="s">
        <v>335</v>
      </c>
      <c r="G103">
        <v>4614</v>
      </c>
      <c r="H103" t="s">
        <v>336</v>
      </c>
      <c r="I103" t="s">
        <v>337</v>
      </c>
      <c r="J103" t="s">
        <v>5</v>
      </c>
      <c r="K103" t="s">
        <v>338</v>
      </c>
      <c r="L103" t="s">
        <v>560</v>
      </c>
      <c r="M103">
        <v>3</v>
      </c>
      <c r="N103">
        <v>7</v>
      </c>
      <c r="O103">
        <v>38.397199999999998</v>
      </c>
      <c r="P103">
        <v>20.739000000000001</v>
      </c>
      <c r="Q103">
        <v>15.444699999999999</v>
      </c>
      <c r="R103">
        <v>3.3294999999999999</v>
      </c>
      <c r="S103">
        <v>3.3125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6.8365999999999998</v>
      </c>
      <c r="Z103">
        <v>16.617899999999999</v>
      </c>
      <c r="AA103" t="s">
        <v>584</v>
      </c>
      <c r="AB103">
        <v>1.6809000000000001</v>
      </c>
      <c r="AC103" t="s">
        <v>585</v>
      </c>
      <c r="AD103">
        <v>1.5865</v>
      </c>
      <c r="AE103" t="s">
        <v>586</v>
      </c>
      <c r="AF103">
        <v>2.4438</v>
      </c>
      <c r="AG103">
        <v>1.2</v>
      </c>
      <c r="AH103">
        <v>111.5885</v>
      </c>
      <c r="AI103">
        <v>10</v>
      </c>
      <c r="AK103">
        <v>102</v>
      </c>
      <c r="AL103">
        <v>9</v>
      </c>
      <c r="AM103">
        <v>613</v>
      </c>
      <c r="AN103" t="s">
        <v>475</v>
      </c>
      <c r="AP103" t="str">
        <f t="shared" si="1"/>
        <v/>
      </c>
    </row>
    <row r="104" spans="1:42">
      <c r="A104" t="s">
        <v>589</v>
      </c>
      <c r="B104" s="4">
        <v>43403</v>
      </c>
      <c r="C104" s="1">
        <v>0.59722222222222221</v>
      </c>
      <c r="D104" t="s">
        <v>177</v>
      </c>
      <c r="E104" t="s">
        <v>587</v>
      </c>
      <c r="F104" t="s">
        <v>335</v>
      </c>
      <c r="G104">
        <v>4094</v>
      </c>
      <c r="H104" t="s">
        <v>336</v>
      </c>
      <c r="I104" t="s">
        <v>337</v>
      </c>
      <c r="J104" t="s">
        <v>233</v>
      </c>
      <c r="K104" t="s">
        <v>338</v>
      </c>
      <c r="L104" t="s">
        <v>588</v>
      </c>
      <c r="M104">
        <v>1</v>
      </c>
      <c r="N104">
        <v>5</v>
      </c>
      <c r="O104">
        <v>87.934700000000007</v>
      </c>
      <c r="P104">
        <v>57.7744</v>
      </c>
      <c r="Q104">
        <v>17.885000000000002</v>
      </c>
      <c r="R104">
        <v>8.7661999999999995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20.143000000000001</v>
      </c>
      <c r="Z104">
        <v>7.1429</v>
      </c>
      <c r="AA104" t="s">
        <v>590</v>
      </c>
      <c r="AB104">
        <v>4.4757999999999996</v>
      </c>
      <c r="AC104" t="s">
        <v>591</v>
      </c>
      <c r="AD104">
        <v>2.7637</v>
      </c>
      <c r="AE104" t="s">
        <v>356</v>
      </c>
      <c r="AF104">
        <v>2.2561</v>
      </c>
      <c r="AG104">
        <v>33.333399999999997</v>
      </c>
      <c r="AH104" s="23">
        <v>242.4752</v>
      </c>
      <c r="AI104">
        <v>1.63</v>
      </c>
      <c r="AK104">
        <v>0</v>
      </c>
      <c r="AL104">
        <v>16</v>
      </c>
      <c r="AM104">
        <v>14</v>
      </c>
      <c r="AN104" t="s">
        <v>592</v>
      </c>
      <c r="AP104" t="str">
        <f t="shared" si="1"/>
        <v>Bold</v>
      </c>
    </row>
    <row r="105" spans="1:42">
      <c r="A105" t="s">
        <v>593</v>
      </c>
      <c r="B105" s="4">
        <v>43403</v>
      </c>
      <c r="C105" s="1">
        <v>0.59722222222222221</v>
      </c>
      <c r="D105" t="s">
        <v>177</v>
      </c>
      <c r="E105" t="s">
        <v>587</v>
      </c>
      <c r="F105" t="s">
        <v>335</v>
      </c>
      <c r="G105">
        <v>4094</v>
      </c>
      <c r="H105" t="s">
        <v>336</v>
      </c>
      <c r="I105" t="s">
        <v>337</v>
      </c>
      <c r="J105" t="s">
        <v>233</v>
      </c>
      <c r="K105" t="s">
        <v>338</v>
      </c>
      <c r="L105" t="s">
        <v>588</v>
      </c>
      <c r="M105">
        <v>8</v>
      </c>
      <c r="N105">
        <v>6</v>
      </c>
      <c r="O105">
        <v>67.372</v>
      </c>
      <c r="P105">
        <v>26.313600000000001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40.155700000000003</v>
      </c>
      <c r="Z105">
        <v>19.5686</v>
      </c>
      <c r="AA105" t="s">
        <v>446</v>
      </c>
      <c r="AB105">
        <v>3.9169</v>
      </c>
      <c r="AC105" t="s">
        <v>447</v>
      </c>
      <c r="AD105">
        <v>4.0841000000000003</v>
      </c>
      <c r="AE105" t="s">
        <v>414</v>
      </c>
      <c r="AF105">
        <v>2.1796000000000002</v>
      </c>
      <c r="AG105">
        <v>20.5</v>
      </c>
      <c r="AH105">
        <v>184.09039999999999</v>
      </c>
      <c r="AI105">
        <v>8</v>
      </c>
      <c r="AK105">
        <v>0</v>
      </c>
      <c r="AL105">
        <v>16</v>
      </c>
      <c r="AM105">
        <v>170</v>
      </c>
      <c r="AN105" t="s">
        <v>592</v>
      </c>
      <c r="AP105" t="str">
        <f t="shared" si="1"/>
        <v/>
      </c>
    </row>
    <row r="106" spans="1:42">
      <c r="A106" t="s">
        <v>594</v>
      </c>
      <c r="B106" s="4">
        <v>43403</v>
      </c>
      <c r="C106" s="1">
        <v>0.59722222222222221</v>
      </c>
      <c r="D106" t="s">
        <v>177</v>
      </c>
      <c r="E106" t="s">
        <v>587</v>
      </c>
      <c r="F106" t="s">
        <v>335</v>
      </c>
      <c r="G106">
        <v>4094</v>
      </c>
      <c r="H106" t="s">
        <v>336</v>
      </c>
      <c r="I106" t="s">
        <v>337</v>
      </c>
      <c r="J106" t="s">
        <v>233</v>
      </c>
      <c r="K106" t="s">
        <v>338</v>
      </c>
      <c r="L106" t="s">
        <v>588</v>
      </c>
      <c r="M106">
        <v>10</v>
      </c>
      <c r="N106">
        <v>5</v>
      </c>
      <c r="O106">
        <v>70.435900000000004</v>
      </c>
      <c r="P106">
        <v>26.173300000000001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41.312600000000003</v>
      </c>
      <c r="Z106">
        <v>0</v>
      </c>
      <c r="AA106" t="s">
        <v>520</v>
      </c>
      <c r="AB106">
        <v>2.3540999999999999</v>
      </c>
      <c r="AC106" t="s">
        <v>347</v>
      </c>
      <c r="AD106">
        <v>1.6990000000000001</v>
      </c>
      <c r="AE106" t="s">
        <v>595</v>
      </c>
      <c r="AF106">
        <v>1.5773999999999999</v>
      </c>
      <c r="AG106">
        <v>9.5</v>
      </c>
      <c r="AH106">
        <v>153.0523</v>
      </c>
      <c r="AI106">
        <v>4</v>
      </c>
      <c r="AK106">
        <v>0</v>
      </c>
      <c r="AL106">
        <v>16</v>
      </c>
      <c r="AM106">
        <v>192</v>
      </c>
      <c r="AN106" t="s">
        <v>592</v>
      </c>
      <c r="AP106" t="str">
        <f t="shared" si="1"/>
        <v/>
      </c>
    </row>
    <row r="107" spans="1:42">
      <c r="A107" t="s">
        <v>596</v>
      </c>
      <c r="B107" s="4">
        <v>43403</v>
      </c>
      <c r="C107" s="1">
        <v>0.59722222222222221</v>
      </c>
      <c r="D107" t="s">
        <v>177</v>
      </c>
      <c r="E107" t="s">
        <v>587</v>
      </c>
      <c r="F107" t="s">
        <v>335</v>
      </c>
      <c r="G107">
        <v>4094</v>
      </c>
      <c r="H107" t="s">
        <v>336</v>
      </c>
      <c r="I107" t="s">
        <v>337</v>
      </c>
      <c r="J107" t="s">
        <v>233</v>
      </c>
      <c r="K107" t="s">
        <v>338</v>
      </c>
      <c r="L107" t="s">
        <v>588</v>
      </c>
      <c r="M107">
        <v>9</v>
      </c>
      <c r="N107">
        <v>6</v>
      </c>
      <c r="O107">
        <v>46.583500000000001</v>
      </c>
      <c r="P107">
        <v>39.867800000000003</v>
      </c>
      <c r="Q107">
        <v>17.146799999999999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20.474900000000002</v>
      </c>
      <c r="Z107">
        <v>8.4243000000000006</v>
      </c>
      <c r="AA107" t="s">
        <v>597</v>
      </c>
      <c r="AB107">
        <v>0.36780000000000002</v>
      </c>
      <c r="AC107" t="s">
        <v>429</v>
      </c>
      <c r="AD107">
        <v>0.32850000000000001</v>
      </c>
      <c r="AE107" t="s">
        <v>598</v>
      </c>
      <c r="AF107">
        <v>1.6734</v>
      </c>
      <c r="AG107">
        <v>0</v>
      </c>
      <c r="AH107">
        <v>134.86699999999999</v>
      </c>
      <c r="AI107">
        <v>33</v>
      </c>
      <c r="AK107">
        <v>0</v>
      </c>
      <c r="AL107">
        <v>16</v>
      </c>
      <c r="AM107">
        <v>176</v>
      </c>
      <c r="AN107" t="s">
        <v>592</v>
      </c>
      <c r="AP107" t="str">
        <f t="shared" si="1"/>
        <v/>
      </c>
    </row>
    <row r="108" spans="1:42">
      <c r="A108" t="s">
        <v>599</v>
      </c>
      <c r="B108" s="4">
        <v>43403</v>
      </c>
      <c r="C108" s="1">
        <v>0.59722222222222221</v>
      </c>
      <c r="D108" t="s">
        <v>177</v>
      </c>
      <c r="E108" t="s">
        <v>587</v>
      </c>
      <c r="F108" t="s">
        <v>335</v>
      </c>
      <c r="G108">
        <v>4094</v>
      </c>
      <c r="H108" t="s">
        <v>336</v>
      </c>
      <c r="I108" t="s">
        <v>337</v>
      </c>
      <c r="J108" t="s">
        <v>233</v>
      </c>
      <c r="K108" t="s">
        <v>338</v>
      </c>
      <c r="L108" t="s">
        <v>588</v>
      </c>
      <c r="M108">
        <v>14</v>
      </c>
      <c r="N108">
        <v>6</v>
      </c>
      <c r="O108">
        <v>45.864400000000003</v>
      </c>
      <c r="P108">
        <v>39.174199999999999</v>
      </c>
      <c r="Q108">
        <v>14.874499999999999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19.406700000000001</v>
      </c>
      <c r="Z108">
        <v>9.8571000000000009</v>
      </c>
      <c r="AA108" t="s">
        <v>438</v>
      </c>
      <c r="AB108">
        <v>2.4922</v>
      </c>
      <c r="AC108" t="s">
        <v>439</v>
      </c>
      <c r="AD108">
        <v>0.1236</v>
      </c>
      <c r="AE108" t="s">
        <v>600</v>
      </c>
      <c r="AF108">
        <v>1.4850000000000001</v>
      </c>
      <c r="AG108">
        <v>1.5</v>
      </c>
      <c r="AH108">
        <v>134.77770000000001</v>
      </c>
      <c r="AI108">
        <v>50</v>
      </c>
      <c r="AK108">
        <v>0</v>
      </c>
      <c r="AL108">
        <v>16</v>
      </c>
      <c r="AM108">
        <v>14</v>
      </c>
      <c r="AN108" t="s">
        <v>592</v>
      </c>
      <c r="AP108" t="str">
        <f t="shared" si="1"/>
        <v/>
      </c>
    </row>
    <row r="109" spans="1:42">
      <c r="A109" t="s">
        <v>601</v>
      </c>
      <c r="B109" s="4">
        <v>43403</v>
      </c>
      <c r="C109" s="1">
        <v>0.59722222222222221</v>
      </c>
      <c r="D109" t="s">
        <v>177</v>
      </c>
      <c r="E109" t="s">
        <v>587</v>
      </c>
      <c r="F109" t="s">
        <v>335</v>
      </c>
      <c r="G109">
        <v>4094</v>
      </c>
      <c r="H109" t="s">
        <v>336</v>
      </c>
      <c r="I109" t="s">
        <v>337</v>
      </c>
      <c r="J109" t="s">
        <v>233</v>
      </c>
      <c r="K109" t="s">
        <v>338</v>
      </c>
      <c r="L109" t="s">
        <v>588</v>
      </c>
      <c r="M109">
        <v>3</v>
      </c>
      <c r="N109">
        <v>5</v>
      </c>
      <c r="O109">
        <v>62.1629</v>
      </c>
      <c r="P109">
        <v>25.278700000000001</v>
      </c>
      <c r="Q109">
        <v>13.228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18.644200000000001</v>
      </c>
      <c r="Z109">
        <v>5.7142999999999997</v>
      </c>
      <c r="AA109" t="s">
        <v>602</v>
      </c>
      <c r="AB109">
        <v>0.74180000000000001</v>
      </c>
      <c r="AC109" t="s">
        <v>585</v>
      </c>
      <c r="AD109">
        <v>1.5402</v>
      </c>
      <c r="AE109" t="s">
        <v>603</v>
      </c>
      <c r="AF109">
        <v>2.2696000000000001</v>
      </c>
      <c r="AG109">
        <v>2.3331</v>
      </c>
      <c r="AH109">
        <v>131.9128</v>
      </c>
      <c r="AI109">
        <v>8</v>
      </c>
      <c r="AK109">
        <v>0</v>
      </c>
      <c r="AL109">
        <v>16</v>
      </c>
      <c r="AM109">
        <v>205</v>
      </c>
      <c r="AN109" t="s">
        <v>592</v>
      </c>
      <c r="AP109" t="str">
        <f t="shared" si="1"/>
        <v/>
      </c>
    </row>
    <row r="110" spans="1:42">
      <c r="A110" t="s">
        <v>604</v>
      </c>
      <c r="B110" s="4">
        <v>43403</v>
      </c>
      <c r="C110" s="1">
        <v>0.59722222222222221</v>
      </c>
      <c r="D110" t="s">
        <v>177</v>
      </c>
      <c r="E110" t="s">
        <v>587</v>
      </c>
      <c r="F110" t="s">
        <v>335</v>
      </c>
      <c r="G110">
        <v>4094</v>
      </c>
      <c r="H110" t="s">
        <v>336</v>
      </c>
      <c r="I110" t="s">
        <v>337</v>
      </c>
      <c r="J110" t="s">
        <v>233</v>
      </c>
      <c r="K110" t="s">
        <v>338</v>
      </c>
      <c r="L110" t="s">
        <v>588</v>
      </c>
      <c r="M110">
        <v>13</v>
      </c>
      <c r="N110">
        <v>6</v>
      </c>
      <c r="O110">
        <v>53.072499999999998</v>
      </c>
      <c r="P110">
        <v>35.112000000000002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38.833500000000001</v>
      </c>
      <c r="Z110">
        <v>0</v>
      </c>
      <c r="AA110" t="s">
        <v>409</v>
      </c>
      <c r="AB110">
        <v>2.2479</v>
      </c>
      <c r="AC110" t="s">
        <v>410</v>
      </c>
      <c r="AD110">
        <v>0.23730000000000001</v>
      </c>
      <c r="AE110" t="s">
        <v>605</v>
      </c>
      <c r="AF110">
        <v>1.9277</v>
      </c>
      <c r="AG110">
        <v>0</v>
      </c>
      <c r="AH110">
        <v>131.43090000000001</v>
      </c>
      <c r="AI110">
        <v>50</v>
      </c>
      <c r="AK110">
        <v>0</v>
      </c>
      <c r="AL110">
        <v>16</v>
      </c>
      <c r="AM110">
        <v>17</v>
      </c>
      <c r="AN110" t="s">
        <v>592</v>
      </c>
      <c r="AP110" t="str">
        <f t="shared" si="1"/>
        <v/>
      </c>
    </row>
    <row r="111" spans="1:42">
      <c r="A111" t="s">
        <v>606</v>
      </c>
      <c r="B111" s="4">
        <v>43403</v>
      </c>
      <c r="C111" s="1">
        <v>0.59722222222222221</v>
      </c>
      <c r="D111" t="s">
        <v>177</v>
      </c>
      <c r="E111" t="s">
        <v>587</v>
      </c>
      <c r="F111" t="s">
        <v>335</v>
      </c>
      <c r="G111">
        <v>4094</v>
      </c>
      <c r="H111" t="s">
        <v>336</v>
      </c>
      <c r="I111" t="s">
        <v>337</v>
      </c>
      <c r="J111" t="s">
        <v>233</v>
      </c>
      <c r="K111" t="s">
        <v>338</v>
      </c>
      <c r="L111" t="s">
        <v>588</v>
      </c>
      <c r="M111">
        <v>5</v>
      </c>
      <c r="N111">
        <v>4</v>
      </c>
      <c r="O111">
        <v>59.503100000000003</v>
      </c>
      <c r="P111">
        <v>30.052900000000001</v>
      </c>
      <c r="Q111">
        <v>15.8368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20.089200000000002</v>
      </c>
      <c r="Z111">
        <v>0</v>
      </c>
      <c r="AA111" t="s">
        <v>607</v>
      </c>
      <c r="AB111">
        <v>1.681</v>
      </c>
      <c r="AC111" t="s">
        <v>608</v>
      </c>
      <c r="AD111">
        <v>1.0529999999999999</v>
      </c>
      <c r="AE111" t="s">
        <v>609</v>
      </c>
      <c r="AF111">
        <v>0</v>
      </c>
      <c r="AG111">
        <v>0</v>
      </c>
      <c r="AH111">
        <v>128.21610000000001</v>
      </c>
      <c r="AI111">
        <v>16</v>
      </c>
      <c r="AK111">
        <v>0</v>
      </c>
      <c r="AL111">
        <v>16</v>
      </c>
      <c r="AM111">
        <v>27</v>
      </c>
      <c r="AN111" t="s">
        <v>592</v>
      </c>
      <c r="AP111" t="str">
        <f t="shared" si="1"/>
        <v/>
      </c>
    </row>
    <row r="112" spans="1:42">
      <c r="A112" t="s">
        <v>610</v>
      </c>
      <c r="B112" s="4">
        <v>43403</v>
      </c>
      <c r="C112" s="1">
        <v>0.59722222222222221</v>
      </c>
      <c r="D112" t="s">
        <v>177</v>
      </c>
      <c r="E112" t="s">
        <v>587</v>
      </c>
      <c r="F112" t="s">
        <v>335</v>
      </c>
      <c r="G112">
        <v>4094</v>
      </c>
      <c r="H112" t="s">
        <v>336</v>
      </c>
      <c r="I112" t="s">
        <v>337</v>
      </c>
      <c r="J112" t="s">
        <v>233</v>
      </c>
      <c r="K112" t="s">
        <v>338</v>
      </c>
      <c r="L112" t="s">
        <v>588</v>
      </c>
      <c r="M112">
        <v>15</v>
      </c>
      <c r="N112">
        <v>5</v>
      </c>
      <c r="O112">
        <v>43.087400000000002</v>
      </c>
      <c r="P112">
        <v>43.936</v>
      </c>
      <c r="Q112">
        <v>15.7036</v>
      </c>
      <c r="R112">
        <v>6.5296000000000003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13.831</v>
      </c>
      <c r="Z112">
        <v>0</v>
      </c>
      <c r="AA112" t="s">
        <v>611</v>
      </c>
      <c r="AB112">
        <v>0.71760000000000002</v>
      </c>
      <c r="AC112" t="s">
        <v>612</v>
      </c>
      <c r="AD112">
        <v>7.4999999999999997E-2</v>
      </c>
      <c r="AE112" t="s">
        <v>613</v>
      </c>
      <c r="AF112">
        <v>0.43340000000000001</v>
      </c>
      <c r="AG112">
        <v>3.85</v>
      </c>
      <c r="AH112">
        <v>128.1636</v>
      </c>
      <c r="AI112">
        <v>25</v>
      </c>
      <c r="AK112">
        <v>0</v>
      </c>
      <c r="AL112">
        <v>16</v>
      </c>
      <c r="AM112">
        <v>18</v>
      </c>
      <c r="AN112" t="s">
        <v>592</v>
      </c>
      <c r="AP112" t="str">
        <f t="shared" si="1"/>
        <v/>
      </c>
    </row>
    <row r="113" spans="1:42">
      <c r="A113" t="s">
        <v>614</v>
      </c>
      <c r="B113" s="4">
        <v>43403</v>
      </c>
      <c r="C113" s="1">
        <v>0.59722222222222221</v>
      </c>
      <c r="D113" t="s">
        <v>177</v>
      </c>
      <c r="E113" t="s">
        <v>587</v>
      </c>
      <c r="F113" t="s">
        <v>335</v>
      </c>
      <c r="G113">
        <v>4094</v>
      </c>
      <c r="H113" t="s">
        <v>336</v>
      </c>
      <c r="I113" t="s">
        <v>337</v>
      </c>
      <c r="J113" t="s">
        <v>233</v>
      </c>
      <c r="K113" t="s">
        <v>338</v>
      </c>
      <c r="L113" t="s">
        <v>588</v>
      </c>
      <c r="M113">
        <v>4</v>
      </c>
      <c r="N113">
        <v>6</v>
      </c>
      <c r="O113">
        <v>45.287399999999998</v>
      </c>
      <c r="P113">
        <v>32.074800000000003</v>
      </c>
      <c r="Q113">
        <v>10.221299999999999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16.307300000000001</v>
      </c>
      <c r="Z113">
        <v>11.902100000000001</v>
      </c>
      <c r="AA113" t="s">
        <v>420</v>
      </c>
      <c r="AB113">
        <v>2.2682000000000002</v>
      </c>
      <c r="AC113" t="s">
        <v>531</v>
      </c>
      <c r="AD113">
        <v>1.8614999999999999</v>
      </c>
      <c r="AE113" t="s">
        <v>615</v>
      </c>
      <c r="AF113">
        <v>1.4423999999999999</v>
      </c>
      <c r="AG113">
        <v>0</v>
      </c>
      <c r="AH113">
        <v>121.3651</v>
      </c>
      <c r="AI113">
        <v>50</v>
      </c>
      <c r="AK113">
        <v>0</v>
      </c>
      <c r="AL113">
        <v>16</v>
      </c>
      <c r="AM113">
        <v>23</v>
      </c>
      <c r="AN113" t="s">
        <v>592</v>
      </c>
      <c r="AP113" t="str">
        <f t="shared" si="1"/>
        <v/>
      </c>
    </row>
    <row r="114" spans="1:42">
      <c r="A114" t="s">
        <v>616</v>
      </c>
      <c r="B114" s="4">
        <v>43403</v>
      </c>
      <c r="C114" s="1">
        <v>0.59722222222222221</v>
      </c>
      <c r="D114" t="s">
        <v>177</v>
      </c>
      <c r="E114" t="s">
        <v>587</v>
      </c>
      <c r="F114" t="s">
        <v>335</v>
      </c>
      <c r="G114">
        <v>4094</v>
      </c>
      <c r="H114" t="s">
        <v>336</v>
      </c>
      <c r="I114" t="s">
        <v>337</v>
      </c>
      <c r="J114" t="s">
        <v>233</v>
      </c>
      <c r="K114" t="s">
        <v>338</v>
      </c>
      <c r="L114" t="s">
        <v>588</v>
      </c>
      <c r="M114">
        <v>7</v>
      </c>
      <c r="N114">
        <v>5</v>
      </c>
      <c r="O114">
        <v>43.703600000000002</v>
      </c>
      <c r="P114">
        <v>32.5291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33.788200000000003</v>
      </c>
      <c r="Z114">
        <v>0</v>
      </c>
      <c r="AA114" t="s">
        <v>393</v>
      </c>
      <c r="AB114">
        <v>3.1899000000000002</v>
      </c>
      <c r="AC114" t="s">
        <v>617</v>
      </c>
      <c r="AD114">
        <v>3.7355999999999998</v>
      </c>
      <c r="AE114" t="s">
        <v>367</v>
      </c>
      <c r="AF114">
        <v>1.9595</v>
      </c>
      <c r="AG114">
        <v>0</v>
      </c>
      <c r="AH114">
        <v>118.9059</v>
      </c>
      <c r="AI114">
        <v>6.5</v>
      </c>
      <c r="AK114">
        <v>0</v>
      </c>
      <c r="AL114">
        <v>16</v>
      </c>
      <c r="AM114">
        <v>204</v>
      </c>
      <c r="AN114" t="s">
        <v>592</v>
      </c>
      <c r="AP114" t="str">
        <f t="shared" si="1"/>
        <v/>
      </c>
    </row>
    <row r="115" spans="1:42">
      <c r="A115" t="s">
        <v>618</v>
      </c>
      <c r="B115" s="4">
        <v>43403</v>
      </c>
      <c r="C115" s="1">
        <v>0.59722222222222221</v>
      </c>
      <c r="D115" t="s">
        <v>177</v>
      </c>
      <c r="E115" t="s">
        <v>587</v>
      </c>
      <c r="F115" t="s">
        <v>335</v>
      </c>
      <c r="G115">
        <v>4094</v>
      </c>
      <c r="H115" t="s">
        <v>336</v>
      </c>
      <c r="I115" t="s">
        <v>337</v>
      </c>
      <c r="J115" t="s">
        <v>233</v>
      </c>
      <c r="K115" t="s">
        <v>338</v>
      </c>
      <c r="L115" t="s">
        <v>588</v>
      </c>
      <c r="M115">
        <v>16</v>
      </c>
      <c r="N115">
        <v>4</v>
      </c>
      <c r="O115">
        <v>51.38</v>
      </c>
      <c r="P115">
        <v>24.496200000000002</v>
      </c>
      <c r="Q115">
        <v>13.5177</v>
      </c>
      <c r="R115">
        <v>4.7140000000000004</v>
      </c>
      <c r="S115">
        <v>2.2094999999999998</v>
      </c>
      <c r="T115">
        <v>2.0246</v>
      </c>
      <c r="U115">
        <v>2.1947999999999999</v>
      </c>
      <c r="V115">
        <v>1.1238999999999999</v>
      </c>
      <c r="W115">
        <v>0.63180000000000003</v>
      </c>
      <c r="X115">
        <v>0.88029999999999997</v>
      </c>
      <c r="Y115">
        <v>0</v>
      </c>
      <c r="Z115">
        <v>0</v>
      </c>
      <c r="AA115" t="s">
        <v>619</v>
      </c>
      <c r="AB115">
        <v>1.8512999999999999</v>
      </c>
      <c r="AC115" t="s">
        <v>620</v>
      </c>
      <c r="AD115">
        <v>0.39029999999999998</v>
      </c>
      <c r="AE115" t="s">
        <v>621</v>
      </c>
      <c r="AF115">
        <v>2.0920000000000001</v>
      </c>
      <c r="AG115">
        <v>5.4028</v>
      </c>
      <c r="AH115">
        <v>112.9091</v>
      </c>
      <c r="AI115">
        <v>50</v>
      </c>
      <c r="AK115">
        <v>0</v>
      </c>
      <c r="AL115">
        <v>16</v>
      </c>
      <c r="AM115">
        <v>21</v>
      </c>
      <c r="AN115" t="s">
        <v>592</v>
      </c>
      <c r="AP115" t="str">
        <f t="shared" si="1"/>
        <v/>
      </c>
    </row>
    <row r="116" spans="1:42">
      <c r="A116" t="s">
        <v>622</v>
      </c>
      <c r="B116" s="4">
        <v>43403</v>
      </c>
      <c r="C116" s="1">
        <v>0.59722222222222221</v>
      </c>
      <c r="D116" t="s">
        <v>177</v>
      </c>
      <c r="E116" t="s">
        <v>587</v>
      </c>
      <c r="F116" t="s">
        <v>335</v>
      </c>
      <c r="G116">
        <v>4094</v>
      </c>
      <c r="H116" t="s">
        <v>336</v>
      </c>
      <c r="I116" t="s">
        <v>337</v>
      </c>
      <c r="J116" t="s">
        <v>233</v>
      </c>
      <c r="K116" t="s">
        <v>338</v>
      </c>
      <c r="L116" t="s">
        <v>588</v>
      </c>
      <c r="M116">
        <v>6</v>
      </c>
      <c r="N116">
        <v>4</v>
      </c>
      <c r="O116">
        <v>37.500399999999999</v>
      </c>
      <c r="P116">
        <v>26.793199999999999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28.432200000000002</v>
      </c>
      <c r="Z116">
        <v>0</v>
      </c>
      <c r="AA116" t="s">
        <v>623</v>
      </c>
      <c r="AB116">
        <v>1.4456</v>
      </c>
      <c r="AC116" t="s">
        <v>624</v>
      </c>
      <c r="AD116">
        <v>1.5441</v>
      </c>
      <c r="AE116" t="s">
        <v>483</v>
      </c>
      <c r="AF116">
        <v>1.8595999999999999</v>
      </c>
      <c r="AG116">
        <v>0</v>
      </c>
      <c r="AH116">
        <v>97.575100000000006</v>
      </c>
      <c r="AI116">
        <v>33</v>
      </c>
      <c r="AK116">
        <v>0</v>
      </c>
      <c r="AL116">
        <v>16</v>
      </c>
      <c r="AM116">
        <v>167</v>
      </c>
      <c r="AN116" t="s">
        <v>592</v>
      </c>
      <c r="AP116" t="str">
        <f t="shared" si="1"/>
        <v/>
      </c>
    </row>
    <row r="117" spans="1:42">
      <c r="A117" t="s">
        <v>625</v>
      </c>
      <c r="B117" s="4">
        <v>43403</v>
      </c>
      <c r="C117" s="1">
        <v>0.59722222222222221</v>
      </c>
      <c r="D117" t="s">
        <v>177</v>
      </c>
      <c r="E117" t="s">
        <v>587</v>
      </c>
      <c r="F117" t="s">
        <v>335</v>
      </c>
      <c r="G117">
        <v>4094</v>
      </c>
      <c r="H117" t="s">
        <v>336</v>
      </c>
      <c r="I117" t="s">
        <v>337</v>
      </c>
      <c r="J117" t="s">
        <v>233</v>
      </c>
      <c r="K117" t="s">
        <v>338</v>
      </c>
      <c r="L117" t="s">
        <v>588</v>
      </c>
      <c r="M117">
        <v>12</v>
      </c>
      <c r="N117">
        <v>6</v>
      </c>
      <c r="O117">
        <v>34.2667</v>
      </c>
      <c r="P117">
        <v>21.2041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24.339099999999998</v>
      </c>
      <c r="Z117">
        <v>0</v>
      </c>
      <c r="AA117" t="s">
        <v>513</v>
      </c>
      <c r="AB117">
        <v>0.60740000000000005</v>
      </c>
      <c r="AC117" t="s">
        <v>626</v>
      </c>
      <c r="AD117">
        <v>0.3977</v>
      </c>
      <c r="AE117" t="s">
        <v>627</v>
      </c>
      <c r="AF117">
        <v>1.3877999999999999</v>
      </c>
      <c r="AG117">
        <v>2.5</v>
      </c>
      <c r="AH117">
        <v>84.702799999999996</v>
      </c>
      <c r="AI117">
        <v>20</v>
      </c>
      <c r="AK117">
        <v>0</v>
      </c>
      <c r="AL117">
        <v>16</v>
      </c>
      <c r="AM117">
        <v>339</v>
      </c>
      <c r="AN117" t="s">
        <v>592</v>
      </c>
      <c r="AP117" t="str">
        <f t="shared" si="1"/>
        <v/>
      </c>
    </row>
    <row r="118" spans="1:42">
      <c r="A118" t="s">
        <v>628</v>
      </c>
      <c r="B118" s="4">
        <v>43403</v>
      </c>
      <c r="C118" s="1">
        <v>0.59722222222222221</v>
      </c>
      <c r="D118" t="s">
        <v>177</v>
      </c>
      <c r="E118" t="s">
        <v>587</v>
      </c>
      <c r="F118" t="s">
        <v>335</v>
      </c>
      <c r="G118">
        <v>4094</v>
      </c>
      <c r="H118" t="s">
        <v>336</v>
      </c>
      <c r="I118" t="s">
        <v>337</v>
      </c>
      <c r="J118" t="s">
        <v>233</v>
      </c>
      <c r="K118" t="s">
        <v>338</v>
      </c>
      <c r="L118" t="s">
        <v>588</v>
      </c>
      <c r="M118">
        <v>2</v>
      </c>
      <c r="N118">
        <v>5</v>
      </c>
      <c r="O118">
        <v>25.523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38.820399999999999</v>
      </c>
      <c r="Z118">
        <v>0</v>
      </c>
      <c r="AA118" t="s">
        <v>416</v>
      </c>
      <c r="AB118">
        <v>3.8717999999999999</v>
      </c>
      <c r="AC118" t="s">
        <v>624</v>
      </c>
      <c r="AD118">
        <v>1.5441</v>
      </c>
      <c r="AE118" t="s">
        <v>414</v>
      </c>
      <c r="AF118">
        <v>2.3428</v>
      </c>
      <c r="AG118">
        <v>0</v>
      </c>
      <c r="AH118">
        <v>72.102099999999993</v>
      </c>
      <c r="AI118">
        <v>33</v>
      </c>
      <c r="AK118">
        <v>0</v>
      </c>
      <c r="AL118">
        <v>16</v>
      </c>
      <c r="AM118">
        <v>248</v>
      </c>
      <c r="AN118" t="s">
        <v>592</v>
      </c>
      <c r="AP118" t="str">
        <f t="shared" si="1"/>
        <v/>
      </c>
    </row>
    <row r="119" spans="1:42">
      <c r="A119" t="s">
        <v>629</v>
      </c>
      <c r="B119" s="4">
        <v>43403</v>
      </c>
      <c r="C119" s="1">
        <v>0.59722222222222221</v>
      </c>
      <c r="D119" t="s">
        <v>177</v>
      </c>
      <c r="E119" t="s">
        <v>587</v>
      </c>
      <c r="F119" t="s">
        <v>335</v>
      </c>
      <c r="G119">
        <v>4094</v>
      </c>
      <c r="H119" t="s">
        <v>336</v>
      </c>
      <c r="I119" t="s">
        <v>337</v>
      </c>
      <c r="J119" t="s">
        <v>233</v>
      </c>
      <c r="K119" t="s">
        <v>338</v>
      </c>
      <c r="L119" t="s">
        <v>588</v>
      </c>
      <c r="M119">
        <v>11</v>
      </c>
      <c r="N119">
        <v>4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 t="s">
        <v>516</v>
      </c>
      <c r="AB119">
        <v>2.8506</v>
      </c>
      <c r="AC119" t="s">
        <v>383</v>
      </c>
      <c r="AD119">
        <v>2.1709999999999998</v>
      </c>
      <c r="AE119" t="s">
        <v>518</v>
      </c>
      <c r="AF119">
        <v>1.3333999999999999</v>
      </c>
      <c r="AG119">
        <v>0</v>
      </c>
      <c r="AH119">
        <v>6.3550000000000004</v>
      </c>
      <c r="AI119">
        <v>10</v>
      </c>
      <c r="AK119">
        <v>0</v>
      </c>
      <c r="AL119">
        <v>16</v>
      </c>
      <c r="AN119" t="s">
        <v>592</v>
      </c>
      <c r="AP119" t="str">
        <f t="shared" si="1"/>
        <v/>
      </c>
    </row>
    <row r="120" spans="1:42">
      <c r="A120" t="s">
        <v>631</v>
      </c>
      <c r="B120" s="4">
        <v>43403</v>
      </c>
      <c r="C120" s="1">
        <v>0.60416666666666663</v>
      </c>
      <c r="D120" t="s">
        <v>156</v>
      </c>
      <c r="E120" t="s">
        <v>390</v>
      </c>
      <c r="F120" t="s">
        <v>230</v>
      </c>
      <c r="G120">
        <v>4787</v>
      </c>
      <c r="H120" t="s">
        <v>231</v>
      </c>
      <c r="I120" t="s">
        <v>232</v>
      </c>
      <c r="J120" t="s">
        <v>5</v>
      </c>
      <c r="K120" t="s">
        <v>278</v>
      </c>
      <c r="L120" t="s">
        <v>630</v>
      </c>
      <c r="M120">
        <v>3</v>
      </c>
      <c r="N120">
        <v>7</v>
      </c>
      <c r="O120">
        <v>80.8</v>
      </c>
      <c r="P120">
        <v>62.96</v>
      </c>
      <c r="Q120">
        <v>28.7456</v>
      </c>
      <c r="R120">
        <v>8.9271999999999991</v>
      </c>
      <c r="S120">
        <v>5.3482000000000003</v>
      </c>
      <c r="T120">
        <v>5.7702</v>
      </c>
      <c r="U120">
        <v>4.1219000000000001</v>
      </c>
      <c r="V120">
        <v>1.9288000000000001</v>
      </c>
      <c r="W120">
        <v>1.8069</v>
      </c>
      <c r="X120">
        <v>1.4411</v>
      </c>
      <c r="Y120">
        <v>0</v>
      </c>
      <c r="Z120">
        <v>20.299299999999999</v>
      </c>
      <c r="AA120" t="s">
        <v>265</v>
      </c>
      <c r="AB120">
        <v>2.0739000000000001</v>
      </c>
      <c r="AC120" t="s">
        <v>632</v>
      </c>
      <c r="AD120">
        <v>3.6206</v>
      </c>
      <c r="AE120" t="s">
        <v>633</v>
      </c>
      <c r="AF120">
        <v>2.9973999999999998</v>
      </c>
      <c r="AG120">
        <v>25.481100000000001</v>
      </c>
      <c r="AH120" s="23">
        <v>256.32209999999998</v>
      </c>
      <c r="AI120">
        <v>6</v>
      </c>
      <c r="AJ120">
        <v>1</v>
      </c>
      <c r="AK120">
        <v>69</v>
      </c>
      <c r="AL120">
        <v>14</v>
      </c>
      <c r="AM120">
        <v>21</v>
      </c>
      <c r="AN120" t="s">
        <v>5</v>
      </c>
      <c r="AP120" t="str">
        <f t="shared" si="1"/>
        <v>Bold</v>
      </c>
    </row>
    <row r="121" spans="1:42">
      <c r="A121" t="s">
        <v>634</v>
      </c>
      <c r="B121" s="4">
        <v>43403</v>
      </c>
      <c r="C121" s="1">
        <v>0.60416666666666663</v>
      </c>
      <c r="D121" t="s">
        <v>156</v>
      </c>
      <c r="E121" t="s">
        <v>390</v>
      </c>
      <c r="F121" t="s">
        <v>230</v>
      </c>
      <c r="G121">
        <v>4787</v>
      </c>
      <c r="H121" t="s">
        <v>231</v>
      </c>
      <c r="I121" t="s">
        <v>232</v>
      </c>
      <c r="J121" t="s">
        <v>5</v>
      </c>
      <c r="K121" t="s">
        <v>278</v>
      </c>
      <c r="L121" t="s">
        <v>630</v>
      </c>
      <c r="M121">
        <v>2</v>
      </c>
      <c r="N121">
        <v>5</v>
      </c>
      <c r="O121">
        <v>84.640299999999996</v>
      </c>
      <c r="P121">
        <v>54.935400000000001</v>
      </c>
      <c r="Q121">
        <v>31.328600000000002</v>
      </c>
      <c r="R121">
        <v>7.1246</v>
      </c>
      <c r="S121">
        <v>5.8384</v>
      </c>
      <c r="T121">
        <v>4.3360000000000003</v>
      </c>
      <c r="U121">
        <v>2.5556999999999999</v>
      </c>
      <c r="V121">
        <v>2.5678999999999998</v>
      </c>
      <c r="W121">
        <v>1.8064</v>
      </c>
      <c r="X121">
        <v>1.0580000000000001</v>
      </c>
      <c r="Y121">
        <v>0</v>
      </c>
      <c r="Z121">
        <v>19.796399999999998</v>
      </c>
      <c r="AA121" t="s">
        <v>457</v>
      </c>
      <c r="AB121">
        <v>1.8979999999999999</v>
      </c>
      <c r="AC121" t="s">
        <v>458</v>
      </c>
      <c r="AD121">
        <v>1.7124999999999999</v>
      </c>
      <c r="AE121" t="s">
        <v>635</v>
      </c>
      <c r="AF121">
        <v>0.45450000000000002</v>
      </c>
      <c r="AG121">
        <v>17.909400000000002</v>
      </c>
      <c r="AH121">
        <v>237.96209999999999</v>
      </c>
      <c r="AI121">
        <v>3.5</v>
      </c>
      <c r="AJ121">
        <v>3</v>
      </c>
      <c r="AK121">
        <v>69</v>
      </c>
      <c r="AL121">
        <v>14</v>
      </c>
      <c r="AM121">
        <v>41</v>
      </c>
      <c r="AN121" t="s">
        <v>5</v>
      </c>
      <c r="AP121" t="str">
        <f t="shared" si="1"/>
        <v/>
      </c>
    </row>
    <row r="122" spans="1:42">
      <c r="A122" t="s">
        <v>636</v>
      </c>
      <c r="B122" s="4">
        <v>43403</v>
      </c>
      <c r="C122" s="1">
        <v>0.60416666666666663</v>
      </c>
      <c r="D122" t="s">
        <v>156</v>
      </c>
      <c r="E122" t="s">
        <v>390</v>
      </c>
      <c r="F122" t="s">
        <v>230</v>
      </c>
      <c r="G122">
        <v>4787</v>
      </c>
      <c r="H122" t="s">
        <v>231</v>
      </c>
      <c r="I122" t="s">
        <v>232</v>
      </c>
      <c r="J122" t="s">
        <v>5</v>
      </c>
      <c r="K122" t="s">
        <v>278</v>
      </c>
      <c r="L122" t="s">
        <v>630</v>
      </c>
      <c r="M122">
        <v>4</v>
      </c>
      <c r="N122">
        <v>5</v>
      </c>
      <c r="O122">
        <v>78.63</v>
      </c>
      <c r="P122">
        <v>49.048000000000002</v>
      </c>
      <c r="Q122">
        <v>22.3416</v>
      </c>
      <c r="R122">
        <v>7.0129999999999999</v>
      </c>
      <c r="S122">
        <v>7.5522999999999998</v>
      </c>
      <c r="T122">
        <v>4.359</v>
      </c>
      <c r="U122">
        <v>3.5268000000000002</v>
      </c>
      <c r="V122">
        <v>2.2726000000000002</v>
      </c>
      <c r="W122">
        <v>1.5688</v>
      </c>
      <c r="X122">
        <v>2.2111000000000001</v>
      </c>
      <c r="Y122">
        <v>0</v>
      </c>
      <c r="Z122">
        <v>18.5014</v>
      </c>
      <c r="AA122" t="s">
        <v>637</v>
      </c>
      <c r="AB122">
        <v>1.1857</v>
      </c>
      <c r="AC122" t="s">
        <v>638</v>
      </c>
      <c r="AD122">
        <v>1.4266000000000001</v>
      </c>
      <c r="AE122" t="s">
        <v>639</v>
      </c>
      <c r="AF122">
        <v>1.4151</v>
      </c>
      <c r="AG122">
        <v>23.275500000000001</v>
      </c>
      <c r="AH122">
        <v>224.32749999999999</v>
      </c>
      <c r="AI122">
        <v>5</v>
      </c>
      <c r="AJ122">
        <v>10</v>
      </c>
      <c r="AK122">
        <v>67</v>
      </c>
      <c r="AL122">
        <v>14</v>
      </c>
      <c r="AM122">
        <v>11</v>
      </c>
      <c r="AN122" t="s">
        <v>5</v>
      </c>
      <c r="AP122" t="str">
        <f t="shared" si="1"/>
        <v/>
      </c>
    </row>
    <row r="123" spans="1:42">
      <c r="A123" t="s">
        <v>640</v>
      </c>
      <c r="B123" s="4">
        <v>43403</v>
      </c>
      <c r="C123" s="1">
        <v>0.60416666666666663</v>
      </c>
      <c r="D123" t="s">
        <v>156</v>
      </c>
      <c r="E123" t="s">
        <v>390</v>
      </c>
      <c r="F123" t="s">
        <v>230</v>
      </c>
      <c r="G123">
        <v>4787</v>
      </c>
      <c r="H123" t="s">
        <v>231</v>
      </c>
      <c r="I123" t="s">
        <v>232</v>
      </c>
      <c r="J123" t="s">
        <v>5</v>
      </c>
      <c r="K123" t="s">
        <v>278</v>
      </c>
      <c r="L123" t="s">
        <v>630</v>
      </c>
      <c r="M123">
        <v>5</v>
      </c>
      <c r="N123">
        <v>9</v>
      </c>
      <c r="O123">
        <v>43.697299999999998</v>
      </c>
      <c r="P123">
        <v>79.743499999999997</v>
      </c>
      <c r="Q123">
        <v>18.549499999999998</v>
      </c>
      <c r="R123">
        <v>12.2219</v>
      </c>
      <c r="S123">
        <v>5.7869000000000002</v>
      </c>
      <c r="T123">
        <v>3.4077000000000002</v>
      </c>
      <c r="U123">
        <v>3.0133999999999999</v>
      </c>
      <c r="V123">
        <v>2.2921999999999998</v>
      </c>
      <c r="W123">
        <v>1.1577</v>
      </c>
      <c r="X123">
        <v>1.149</v>
      </c>
      <c r="Y123">
        <v>0</v>
      </c>
      <c r="Z123">
        <v>20.074999999999999</v>
      </c>
      <c r="AA123" t="s">
        <v>269</v>
      </c>
      <c r="AB123">
        <v>2.8643999999999998</v>
      </c>
      <c r="AC123" t="s">
        <v>641</v>
      </c>
      <c r="AD123">
        <v>1.0961000000000001</v>
      </c>
      <c r="AE123" t="s">
        <v>642</v>
      </c>
      <c r="AF123">
        <v>2.6804999999999999</v>
      </c>
      <c r="AG123">
        <v>13.4953</v>
      </c>
      <c r="AH123">
        <v>211.2303</v>
      </c>
      <c r="AI123">
        <v>14</v>
      </c>
      <c r="AJ123">
        <v>6</v>
      </c>
      <c r="AK123">
        <v>66</v>
      </c>
      <c r="AL123">
        <v>14</v>
      </c>
      <c r="AM123">
        <v>36</v>
      </c>
      <c r="AN123" t="s">
        <v>5</v>
      </c>
      <c r="AP123" t="str">
        <f t="shared" si="1"/>
        <v/>
      </c>
    </row>
    <row r="124" spans="1:42">
      <c r="A124" t="s">
        <v>643</v>
      </c>
      <c r="B124" s="4">
        <v>43403</v>
      </c>
      <c r="C124" s="1">
        <v>0.60416666666666663</v>
      </c>
      <c r="D124" t="s">
        <v>156</v>
      </c>
      <c r="E124" t="s">
        <v>390</v>
      </c>
      <c r="F124" t="s">
        <v>230</v>
      </c>
      <c r="G124">
        <v>4787</v>
      </c>
      <c r="H124" t="s">
        <v>231</v>
      </c>
      <c r="I124" t="s">
        <v>232</v>
      </c>
      <c r="J124" t="s">
        <v>5</v>
      </c>
      <c r="K124" t="s">
        <v>278</v>
      </c>
      <c r="L124" t="s">
        <v>630</v>
      </c>
      <c r="M124">
        <v>9</v>
      </c>
      <c r="N124">
        <v>4</v>
      </c>
      <c r="O124">
        <v>57.774999999999999</v>
      </c>
      <c r="P124">
        <v>44.768000000000001</v>
      </c>
      <c r="Q124">
        <v>25.077999999999999</v>
      </c>
      <c r="R124">
        <v>10.4093</v>
      </c>
      <c r="S124">
        <v>6.5686</v>
      </c>
      <c r="T124">
        <v>4.0061</v>
      </c>
      <c r="U124">
        <v>3.6103000000000001</v>
      </c>
      <c r="V124">
        <v>1.3262</v>
      </c>
      <c r="W124">
        <v>0.94779999999999998</v>
      </c>
      <c r="X124">
        <v>2.1063000000000001</v>
      </c>
      <c r="Y124">
        <v>0</v>
      </c>
      <c r="Z124">
        <v>16.612100000000002</v>
      </c>
      <c r="AA124" t="s">
        <v>261</v>
      </c>
      <c r="AB124">
        <v>0.61829999999999996</v>
      </c>
      <c r="AC124" t="s">
        <v>309</v>
      </c>
      <c r="AD124">
        <v>0.36349999999999999</v>
      </c>
      <c r="AE124" t="s">
        <v>644</v>
      </c>
      <c r="AF124">
        <v>0.54379999999999995</v>
      </c>
      <c r="AG124">
        <v>16.049399999999999</v>
      </c>
      <c r="AH124">
        <v>190.78270000000001</v>
      </c>
      <c r="AI124">
        <v>8</v>
      </c>
      <c r="AJ124">
        <v>8</v>
      </c>
      <c r="AK124">
        <v>54</v>
      </c>
      <c r="AL124">
        <v>14</v>
      </c>
      <c r="AM124">
        <v>7</v>
      </c>
      <c r="AN124" t="s">
        <v>5</v>
      </c>
      <c r="AP124" t="str">
        <f t="shared" si="1"/>
        <v/>
      </c>
    </row>
    <row r="125" spans="1:42">
      <c r="A125" t="s">
        <v>645</v>
      </c>
      <c r="B125" s="4">
        <v>43403</v>
      </c>
      <c r="C125" s="1">
        <v>0.60416666666666663</v>
      </c>
      <c r="D125" t="s">
        <v>156</v>
      </c>
      <c r="E125" t="s">
        <v>390</v>
      </c>
      <c r="F125" t="s">
        <v>230</v>
      </c>
      <c r="G125">
        <v>4787</v>
      </c>
      <c r="H125" t="s">
        <v>231</v>
      </c>
      <c r="I125" t="s">
        <v>232</v>
      </c>
      <c r="J125" t="s">
        <v>5</v>
      </c>
      <c r="K125" t="s">
        <v>278</v>
      </c>
      <c r="L125" t="s">
        <v>630</v>
      </c>
      <c r="M125">
        <v>8</v>
      </c>
      <c r="N125">
        <v>8</v>
      </c>
      <c r="O125">
        <v>40.317</v>
      </c>
      <c r="P125">
        <v>51.904000000000003</v>
      </c>
      <c r="Q125">
        <v>28.622800000000002</v>
      </c>
      <c r="R125">
        <v>7.8874000000000004</v>
      </c>
      <c r="S125">
        <v>4.4928999999999997</v>
      </c>
      <c r="T125">
        <v>3.0947</v>
      </c>
      <c r="U125">
        <v>2.1496</v>
      </c>
      <c r="V125">
        <v>1.9535</v>
      </c>
      <c r="W125">
        <v>1.3306</v>
      </c>
      <c r="X125">
        <v>1.2807999999999999</v>
      </c>
      <c r="Y125">
        <v>0</v>
      </c>
      <c r="Z125">
        <v>16.722899999999999</v>
      </c>
      <c r="AA125" t="s">
        <v>646</v>
      </c>
      <c r="AB125">
        <v>1.7652000000000001</v>
      </c>
      <c r="AC125" t="s">
        <v>647</v>
      </c>
      <c r="AD125">
        <v>0.83299999999999996</v>
      </c>
      <c r="AE125" t="s">
        <v>648</v>
      </c>
      <c r="AF125">
        <v>1.4388000000000001</v>
      </c>
      <c r="AG125">
        <v>20.113800000000001</v>
      </c>
      <c r="AH125">
        <v>183.90710000000001</v>
      </c>
      <c r="AI125">
        <v>10</v>
      </c>
      <c r="AJ125">
        <v>2</v>
      </c>
      <c r="AK125">
        <v>55</v>
      </c>
      <c r="AL125">
        <v>14</v>
      </c>
      <c r="AM125">
        <v>10</v>
      </c>
      <c r="AN125" t="s">
        <v>5</v>
      </c>
      <c r="AP125" t="str">
        <f t="shared" si="1"/>
        <v/>
      </c>
    </row>
    <row r="126" spans="1:42">
      <c r="A126" t="s">
        <v>649</v>
      </c>
      <c r="B126" s="4">
        <v>43403</v>
      </c>
      <c r="C126" s="1">
        <v>0.60416666666666663</v>
      </c>
      <c r="D126" t="s">
        <v>156</v>
      </c>
      <c r="E126" t="s">
        <v>390</v>
      </c>
      <c r="F126" t="s">
        <v>230</v>
      </c>
      <c r="G126">
        <v>4787</v>
      </c>
      <c r="H126" t="s">
        <v>231</v>
      </c>
      <c r="I126" t="s">
        <v>232</v>
      </c>
      <c r="J126" t="s">
        <v>5</v>
      </c>
      <c r="K126" t="s">
        <v>278</v>
      </c>
      <c r="L126" t="s">
        <v>630</v>
      </c>
      <c r="M126">
        <v>1</v>
      </c>
      <c r="N126">
        <v>10</v>
      </c>
      <c r="O126">
        <v>36.737499999999997</v>
      </c>
      <c r="P126">
        <v>50.194200000000002</v>
      </c>
      <c r="Q126">
        <v>24.526</v>
      </c>
      <c r="R126">
        <v>10.313700000000001</v>
      </c>
      <c r="S126">
        <v>4.4493999999999998</v>
      </c>
      <c r="T126">
        <v>5.6223999999999998</v>
      </c>
      <c r="U126">
        <v>4.0170000000000003</v>
      </c>
      <c r="V126">
        <v>1.2907999999999999</v>
      </c>
      <c r="W126">
        <v>1.4101999999999999</v>
      </c>
      <c r="X126">
        <v>1.8055000000000001</v>
      </c>
      <c r="Y126">
        <v>0</v>
      </c>
      <c r="Z126">
        <v>17.545000000000002</v>
      </c>
      <c r="AA126" t="s">
        <v>650</v>
      </c>
      <c r="AB126">
        <v>0</v>
      </c>
      <c r="AC126" t="s">
        <v>651</v>
      </c>
      <c r="AD126">
        <v>1.3064</v>
      </c>
      <c r="AE126" t="s">
        <v>652</v>
      </c>
      <c r="AF126">
        <v>0.92</v>
      </c>
      <c r="AG126">
        <v>21.351800000000001</v>
      </c>
      <c r="AH126">
        <v>181.48990000000001</v>
      </c>
      <c r="AI126">
        <v>14</v>
      </c>
      <c r="AJ126">
        <v>4</v>
      </c>
      <c r="AK126">
        <v>70</v>
      </c>
      <c r="AL126">
        <v>14</v>
      </c>
      <c r="AM126">
        <v>161</v>
      </c>
      <c r="AN126" t="s">
        <v>5</v>
      </c>
      <c r="AP126" t="str">
        <f t="shared" si="1"/>
        <v/>
      </c>
    </row>
    <row r="127" spans="1:42">
      <c r="A127" t="s">
        <v>653</v>
      </c>
      <c r="B127" s="4">
        <v>43403</v>
      </c>
      <c r="C127" s="1">
        <v>0.60416666666666663</v>
      </c>
      <c r="D127" t="s">
        <v>156</v>
      </c>
      <c r="E127" t="s">
        <v>390</v>
      </c>
      <c r="F127" t="s">
        <v>230</v>
      </c>
      <c r="G127">
        <v>4787</v>
      </c>
      <c r="H127" t="s">
        <v>231</v>
      </c>
      <c r="I127" t="s">
        <v>232</v>
      </c>
      <c r="J127" t="s">
        <v>5</v>
      </c>
      <c r="K127" t="s">
        <v>278</v>
      </c>
      <c r="L127" t="s">
        <v>630</v>
      </c>
      <c r="M127">
        <v>13</v>
      </c>
      <c r="N127">
        <v>3</v>
      </c>
      <c r="O127">
        <v>64.594999999999999</v>
      </c>
      <c r="P127">
        <v>45.005099999999999</v>
      </c>
      <c r="Q127">
        <v>16.1174</v>
      </c>
      <c r="R127">
        <v>5.6135000000000002</v>
      </c>
      <c r="S127">
        <v>3.0064000000000002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9.8768999999999991</v>
      </c>
      <c r="Z127">
        <v>17.185700000000001</v>
      </c>
      <c r="AA127" t="s">
        <v>257</v>
      </c>
      <c r="AB127">
        <v>1.7075</v>
      </c>
      <c r="AC127" t="s">
        <v>258</v>
      </c>
      <c r="AD127">
        <v>1.2523</v>
      </c>
      <c r="AE127" t="s">
        <v>654</v>
      </c>
      <c r="AF127">
        <v>1.4802999999999999</v>
      </c>
      <c r="AG127">
        <v>11.8</v>
      </c>
      <c r="AH127">
        <v>177.64</v>
      </c>
      <c r="AI127">
        <v>5.5</v>
      </c>
      <c r="AJ127">
        <v>12</v>
      </c>
      <c r="AK127">
        <v>58</v>
      </c>
      <c r="AL127">
        <v>14</v>
      </c>
      <c r="AM127">
        <v>12</v>
      </c>
      <c r="AN127" t="s">
        <v>5</v>
      </c>
      <c r="AP127" t="str">
        <f t="shared" si="1"/>
        <v/>
      </c>
    </row>
    <row r="128" spans="1:42">
      <c r="A128" t="s">
        <v>655</v>
      </c>
      <c r="B128" s="4">
        <v>43403</v>
      </c>
      <c r="C128" s="1">
        <v>0.60416666666666663</v>
      </c>
      <c r="D128" t="s">
        <v>156</v>
      </c>
      <c r="E128" t="s">
        <v>390</v>
      </c>
      <c r="F128" t="s">
        <v>230</v>
      </c>
      <c r="G128">
        <v>4787</v>
      </c>
      <c r="H128" t="s">
        <v>231</v>
      </c>
      <c r="I128" t="s">
        <v>232</v>
      </c>
      <c r="J128" t="s">
        <v>5</v>
      </c>
      <c r="K128" t="s">
        <v>278</v>
      </c>
      <c r="L128" t="s">
        <v>630</v>
      </c>
      <c r="M128">
        <v>6</v>
      </c>
      <c r="N128">
        <v>6</v>
      </c>
      <c r="O128">
        <v>46.56</v>
      </c>
      <c r="P128">
        <v>34.173999999999999</v>
      </c>
      <c r="Q128">
        <v>16.963999999999999</v>
      </c>
      <c r="R128">
        <v>8.8933999999999997</v>
      </c>
      <c r="S128">
        <v>5.0574000000000003</v>
      </c>
      <c r="T128">
        <v>3.0381999999999998</v>
      </c>
      <c r="U128">
        <v>3.6446999999999998</v>
      </c>
      <c r="V128">
        <v>2.2336</v>
      </c>
      <c r="W128">
        <v>1.3644000000000001</v>
      </c>
      <c r="X128">
        <v>2.0491999999999999</v>
      </c>
      <c r="Y128">
        <v>0</v>
      </c>
      <c r="Z128">
        <v>19.350000000000001</v>
      </c>
      <c r="AA128" t="s">
        <v>295</v>
      </c>
      <c r="AB128">
        <v>1.2049000000000001</v>
      </c>
      <c r="AC128" t="s">
        <v>296</v>
      </c>
      <c r="AD128">
        <v>1.7305999999999999</v>
      </c>
      <c r="AE128" t="s">
        <v>656</v>
      </c>
      <c r="AF128">
        <v>1.2398</v>
      </c>
      <c r="AG128">
        <v>24.997699999999998</v>
      </c>
      <c r="AH128">
        <v>172.50190000000001</v>
      </c>
      <c r="AI128">
        <v>25</v>
      </c>
      <c r="AJ128">
        <v>14</v>
      </c>
      <c r="AK128">
        <v>63</v>
      </c>
      <c r="AL128">
        <v>14</v>
      </c>
      <c r="AM128">
        <v>8</v>
      </c>
      <c r="AN128" t="s">
        <v>5</v>
      </c>
      <c r="AP128" t="str">
        <f t="shared" si="1"/>
        <v/>
      </c>
    </row>
    <row r="129" spans="1:42">
      <c r="A129" t="s">
        <v>657</v>
      </c>
      <c r="B129" s="4">
        <v>43403</v>
      </c>
      <c r="C129" s="1">
        <v>0.60416666666666663</v>
      </c>
      <c r="D129" t="s">
        <v>156</v>
      </c>
      <c r="E129" t="s">
        <v>390</v>
      </c>
      <c r="F129" t="s">
        <v>230</v>
      </c>
      <c r="G129">
        <v>4787</v>
      </c>
      <c r="H129" t="s">
        <v>231</v>
      </c>
      <c r="I129" t="s">
        <v>232</v>
      </c>
      <c r="J129" t="s">
        <v>5</v>
      </c>
      <c r="K129" t="s">
        <v>278</v>
      </c>
      <c r="L129" t="s">
        <v>630</v>
      </c>
      <c r="M129">
        <v>7</v>
      </c>
      <c r="N129">
        <v>3</v>
      </c>
      <c r="O129">
        <v>49.85</v>
      </c>
      <c r="P129">
        <v>61.36</v>
      </c>
      <c r="Q129">
        <v>15.9497</v>
      </c>
      <c r="R129">
        <v>5.0110999999999999</v>
      </c>
      <c r="S129">
        <v>4.1562999999999999</v>
      </c>
      <c r="T129">
        <v>4.4032</v>
      </c>
      <c r="U129">
        <v>3.2492000000000001</v>
      </c>
      <c r="V129">
        <v>1.3106</v>
      </c>
      <c r="W129">
        <v>0</v>
      </c>
      <c r="X129">
        <v>0</v>
      </c>
      <c r="Y129">
        <v>2.5876000000000001</v>
      </c>
      <c r="Z129">
        <v>0</v>
      </c>
      <c r="AA129" t="s">
        <v>305</v>
      </c>
      <c r="AB129">
        <v>1.0678000000000001</v>
      </c>
      <c r="AC129" t="s">
        <v>452</v>
      </c>
      <c r="AD129">
        <v>2.2566000000000002</v>
      </c>
      <c r="AE129" t="s">
        <v>658</v>
      </c>
      <c r="AF129">
        <v>1.764</v>
      </c>
      <c r="AG129">
        <v>15.4</v>
      </c>
      <c r="AH129">
        <v>168.36609999999999</v>
      </c>
      <c r="AI129">
        <v>12</v>
      </c>
      <c r="AJ129">
        <v>7</v>
      </c>
      <c r="AK129">
        <v>65</v>
      </c>
      <c r="AL129">
        <v>14</v>
      </c>
      <c r="AM129">
        <v>21</v>
      </c>
      <c r="AN129" t="s">
        <v>5</v>
      </c>
      <c r="AP129" t="str">
        <f t="shared" si="1"/>
        <v/>
      </c>
    </row>
    <row r="130" spans="1:42">
      <c r="A130" t="s">
        <v>659</v>
      </c>
      <c r="B130" s="4">
        <v>43403</v>
      </c>
      <c r="C130" s="1">
        <v>0.60416666666666663</v>
      </c>
      <c r="D130" t="s">
        <v>156</v>
      </c>
      <c r="E130" t="s">
        <v>390</v>
      </c>
      <c r="F130" t="s">
        <v>230</v>
      </c>
      <c r="G130">
        <v>4787</v>
      </c>
      <c r="H130" t="s">
        <v>231</v>
      </c>
      <c r="I130" t="s">
        <v>232</v>
      </c>
      <c r="J130" t="s">
        <v>5</v>
      </c>
      <c r="K130" t="s">
        <v>278</v>
      </c>
      <c r="L130" t="s">
        <v>630</v>
      </c>
      <c r="M130">
        <v>10</v>
      </c>
      <c r="N130">
        <v>3</v>
      </c>
      <c r="O130">
        <v>38.201999999999998</v>
      </c>
      <c r="P130">
        <v>35.015599999999999</v>
      </c>
      <c r="Q130">
        <v>17.2851</v>
      </c>
      <c r="R130">
        <v>9.4490999999999996</v>
      </c>
      <c r="S130">
        <v>4.6463000000000001</v>
      </c>
      <c r="T130">
        <v>3.2724000000000002</v>
      </c>
      <c r="U130">
        <v>2.0966</v>
      </c>
      <c r="V130">
        <v>0</v>
      </c>
      <c r="W130">
        <v>0</v>
      </c>
      <c r="X130">
        <v>0</v>
      </c>
      <c r="Y130">
        <v>3.992</v>
      </c>
      <c r="Z130">
        <v>17.5564</v>
      </c>
      <c r="AA130" t="s">
        <v>298</v>
      </c>
      <c r="AB130">
        <v>1.5708</v>
      </c>
      <c r="AC130" t="s">
        <v>299</v>
      </c>
      <c r="AD130">
        <v>1.1859</v>
      </c>
      <c r="AE130" t="s">
        <v>660</v>
      </c>
      <c r="AF130">
        <v>2.4091999999999998</v>
      </c>
      <c r="AG130">
        <v>5.0999999999999996</v>
      </c>
      <c r="AH130">
        <v>141.78139999999999</v>
      </c>
      <c r="AI130">
        <v>16</v>
      </c>
      <c r="AJ130">
        <v>5</v>
      </c>
      <c r="AK130">
        <v>60</v>
      </c>
      <c r="AL130">
        <v>14</v>
      </c>
      <c r="AM130">
        <v>21</v>
      </c>
      <c r="AN130" t="s">
        <v>5</v>
      </c>
      <c r="AP130" t="str">
        <f t="shared" ref="AP130:AP193" si="2">IF(AND(D130&lt;&gt;D129,C130&lt;&gt;C129),"Bold","")</f>
        <v/>
      </c>
    </row>
    <row r="131" spans="1:42">
      <c r="A131" t="s">
        <v>661</v>
      </c>
      <c r="B131" s="4">
        <v>43403</v>
      </c>
      <c r="C131" s="1">
        <v>0.60416666666666663</v>
      </c>
      <c r="D131" t="s">
        <v>156</v>
      </c>
      <c r="E131" t="s">
        <v>390</v>
      </c>
      <c r="F131" t="s">
        <v>230</v>
      </c>
      <c r="G131">
        <v>4787</v>
      </c>
      <c r="H131" t="s">
        <v>231</v>
      </c>
      <c r="I131" t="s">
        <v>232</v>
      </c>
      <c r="J131" t="s">
        <v>5</v>
      </c>
      <c r="K131" t="s">
        <v>278</v>
      </c>
      <c r="L131" t="s">
        <v>630</v>
      </c>
      <c r="M131">
        <v>14</v>
      </c>
      <c r="N131">
        <v>3</v>
      </c>
      <c r="O131">
        <v>57.854100000000003</v>
      </c>
      <c r="P131">
        <v>22.908000000000001</v>
      </c>
      <c r="Q131">
        <v>16.304600000000001</v>
      </c>
      <c r="R131">
        <v>7.3437999999999999</v>
      </c>
      <c r="S131">
        <v>3.4192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9.0893999999999995</v>
      </c>
      <c r="Z131">
        <v>0</v>
      </c>
      <c r="AA131" t="s">
        <v>662</v>
      </c>
      <c r="AB131">
        <v>0.75080000000000002</v>
      </c>
      <c r="AC131" t="s">
        <v>663</v>
      </c>
      <c r="AD131">
        <v>0.49080000000000001</v>
      </c>
      <c r="AE131" t="s">
        <v>664</v>
      </c>
      <c r="AF131">
        <v>0.88070000000000004</v>
      </c>
      <c r="AG131">
        <v>7.8</v>
      </c>
      <c r="AH131">
        <v>126.84139999999999</v>
      </c>
      <c r="AI131">
        <v>25</v>
      </c>
      <c r="AJ131">
        <v>11</v>
      </c>
      <c r="AK131">
        <v>51</v>
      </c>
      <c r="AL131">
        <v>14</v>
      </c>
      <c r="AM131">
        <v>8</v>
      </c>
      <c r="AN131" t="s">
        <v>5</v>
      </c>
      <c r="AP131" t="str">
        <f t="shared" si="2"/>
        <v/>
      </c>
    </row>
    <row r="132" spans="1:42">
      <c r="A132" t="s">
        <v>665</v>
      </c>
      <c r="B132" s="4">
        <v>43403</v>
      </c>
      <c r="C132" s="1">
        <v>0.60416666666666663</v>
      </c>
      <c r="D132" t="s">
        <v>156</v>
      </c>
      <c r="E132" t="s">
        <v>390</v>
      </c>
      <c r="F132" t="s">
        <v>230</v>
      </c>
      <c r="G132">
        <v>4787</v>
      </c>
      <c r="H132" t="s">
        <v>231</v>
      </c>
      <c r="I132" t="s">
        <v>232</v>
      </c>
      <c r="J132" t="s">
        <v>5</v>
      </c>
      <c r="K132" t="s">
        <v>278</v>
      </c>
      <c r="L132" t="s">
        <v>630</v>
      </c>
      <c r="M132">
        <v>11</v>
      </c>
      <c r="N132">
        <v>4</v>
      </c>
      <c r="O132">
        <v>34.076700000000002</v>
      </c>
      <c r="P132">
        <v>33.809600000000003</v>
      </c>
      <c r="Q132">
        <v>12.959199999999999</v>
      </c>
      <c r="R132">
        <v>3.8759000000000001</v>
      </c>
      <c r="S132">
        <v>4.5616000000000003</v>
      </c>
      <c r="T132">
        <v>3.3108</v>
      </c>
      <c r="U132">
        <v>1.425</v>
      </c>
      <c r="V132">
        <v>1.149</v>
      </c>
      <c r="W132">
        <v>0.75329999999999997</v>
      </c>
      <c r="X132">
        <v>0.75260000000000005</v>
      </c>
      <c r="Y132">
        <v>0</v>
      </c>
      <c r="Z132">
        <v>8.8414000000000001</v>
      </c>
      <c r="AA132" t="s">
        <v>288</v>
      </c>
      <c r="AB132">
        <v>1.2404999999999999</v>
      </c>
      <c r="AC132" t="s">
        <v>666</v>
      </c>
      <c r="AD132">
        <v>0.65500000000000003</v>
      </c>
      <c r="AE132" t="s">
        <v>667</v>
      </c>
      <c r="AF132">
        <v>2.0628000000000002</v>
      </c>
      <c r="AG132">
        <v>11.9077</v>
      </c>
      <c r="AH132">
        <v>121.38120000000001</v>
      </c>
      <c r="AI132">
        <v>25</v>
      </c>
      <c r="AJ132">
        <v>9</v>
      </c>
      <c r="AK132">
        <v>51</v>
      </c>
      <c r="AL132">
        <v>14</v>
      </c>
      <c r="AM132">
        <v>13</v>
      </c>
      <c r="AN132" t="s">
        <v>5</v>
      </c>
      <c r="AP132" t="str">
        <f t="shared" si="2"/>
        <v/>
      </c>
    </row>
    <row r="133" spans="1:42">
      <c r="A133" t="s">
        <v>668</v>
      </c>
      <c r="B133" s="4">
        <v>43403</v>
      </c>
      <c r="C133" s="1">
        <v>0.60416666666666663</v>
      </c>
      <c r="D133" t="s">
        <v>156</v>
      </c>
      <c r="E133" t="s">
        <v>390</v>
      </c>
      <c r="F133" t="s">
        <v>230</v>
      </c>
      <c r="G133">
        <v>4787</v>
      </c>
      <c r="H133" t="s">
        <v>231</v>
      </c>
      <c r="I133" t="s">
        <v>232</v>
      </c>
      <c r="J133" t="s">
        <v>5</v>
      </c>
      <c r="K133" t="s">
        <v>278</v>
      </c>
      <c r="L133" t="s">
        <v>630</v>
      </c>
      <c r="M133">
        <v>12</v>
      </c>
      <c r="N133">
        <v>12</v>
      </c>
      <c r="O133">
        <v>22.4939</v>
      </c>
      <c r="P133">
        <v>7.7577999999999996</v>
      </c>
      <c r="Q133">
        <v>6.4672000000000001</v>
      </c>
      <c r="R133">
        <v>1.9855</v>
      </c>
      <c r="S133">
        <v>2.1358999999999999</v>
      </c>
      <c r="T133">
        <v>1.1504000000000001</v>
      </c>
      <c r="U133">
        <v>0.88739999999999997</v>
      </c>
      <c r="V133">
        <v>0.75680000000000003</v>
      </c>
      <c r="W133">
        <v>1.1214999999999999</v>
      </c>
      <c r="X133">
        <v>0.47620000000000001</v>
      </c>
      <c r="Y133">
        <v>0</v>
      </c>
      <c r="Z133">
        <v>12.2864</v>
      </c>
      <c r="AA133" t="s">
        <v>669</v>
      </c>
      <c r="AB133">
        <v>1.4132</v>
      </c>
      <c r="AC133" t="s">
        <v>670</v>
      </c>
      <c r="AD133">
        <v>0.36359999999999998</v>
      </c>
      <c r="AE133" t="s">
        <v>671</v>
      </c>
      <c r="AF133">
        <v>0</v>
      </c>
      <c r="AG133">
        <v>15.3992</v>
      </c>
      <c r="AH133">
        <v>74.694900000000004</v>
      </c>
      <c r="AI133">
        <v>66</v>
      </c>
      <c r="AJ133">
        <v>13</v>
      </c>
      <c r="AK133">
        <v>51</v>
      </c>
      <c r="AL133">
        <v>14</v>
      </c>
      <c r="AM133">
        <v>146</v>
      </c>
      <c r="AN133" t="s">
        <v>5</v>
      </c>
      <c r="AP133" t="str">
        <f t="shared" si="2"/>
        <v/>
      </c>
    </row>
    <row r="134" spans="1:42">
      <c r="A134" t="s">
        <v>674</v>
      </c>
      <c r="B134" s="4">
        <v>43403</v>
      </c>
      <c r="C134" s="1">
        <v>0.61111111111111105</v>
      </c>
      <c r="D134" t="s">
        <v>162</v>
      </c>
      <c r="E134" t="s">
        <v>672</v>
      </c>
      <c r="F134" t="s">
        <v>335</v>
      </c>
      <c r="G134">
        <v>4094</v>
      </c>
      <c r="H134" t="s">
        <v>336</v>
      </c>
      <c r="I134" t="s">
        <v>337</v>
      </c>
      <c r="J134" t="s">
        <v>5</v>
      </c>
      <c r="K134" t="s">
        <v>338</v>
      </c>
      <c r="L134" t="s">
        <v>673</v>
      </c>
      <c r="M134">
        <v>8</v>
      </c>
      <c r="N134">
        <v>7</v>
      </c>
      <c r="O134">
        <v>38.505200000000002</v>
      </c>
      <c r="P134">
        <v>77.232100000000003</v>
      </c>
      <c r="Q134">
        <v>35.369300000000003</v>
      </c>
      <c r="R134">
        <v>10.623699999999999</v>
      </c>
      <c r="S134">
        <v>8.1138999999999992</v>
      </c>
      <c r="T134">
        <v>4.258</v>
      </c>
      <c r="U134">
        <v>2.5632000000000001</v>
      </c>
      <c r="V134">
        <v>1.8575999999999999</v>
      </c>
      <c r="W134">
        <v>1.8997999999999999</v>
      </c>
      <c r="X134">
        <v>1.0505</v>
      </c>
      <c r="Y134">
        <v>0</v>
      </c>
      <c r="Z134">
        <v>19.602900000000002</v>
      </c>
      <c r="AA134" t="s">
        <v>675</v>
      </c>
      <c r="AB134">
        <v>2.5706000000000002</v>
      </c>
      <c r="AC134" t="s">
        <v>359</v>
      </c>
      <c r="AD134">
        <v>1.3481000000000001</v>
      </c>
      <c r="AE134" t="s">
        <v>676</v>
      </c>
      <c r="AF134">
        <v>2.6025999999999998</v>
      </c>
      <c r="AG134">
        <v>40.341000000000001</v>
      </c>
      <c r="AH134" s="23">
        <v>247.9383</v>
      </c>
      <c r="AI134">
        <v>7</v>
      </c>
      <c r="AK134">
        <v>98</v>
      </c>
      <c r="AL134">
        <v>12</v>
      </c>
      <c r="AM134">
        <v>43</v>
      </c>
      <c r="AN134" t="s">
        <v>396</v>
      </c>
      <c r="AP134" t="str">
        <f t="shared" si="2"/>
        <v>Bold</v>
      </c>
    </row>
    <row r="135" spans="1:42">
      <c r="A135" t="s">
        <v>677</v>
      </c>
      <c r="B135" s="4">
        <v>43403</v>
      </c>
      <c r="C135" s="1">
        <v>0.61111111111111105</v>
      </c>
      <c r="D135" t="s">
        <v>162</v>
      </c>
      <c r="E135" t="s">
        <v>672</v>
      </c>
      <c r="F135" t="s">
        <v>335</v>
      </c>
      <c r="G135">
        <v>4094</v>
      </c>
      <c r="H135" t="s">
        <v>336</v>
      </c>
      <c r="I135" t="s">
        <v>337</v>
      </c>
      <c r="J135" t="s">
        <v>5</v>
      </c>
      <c r="K135" t="s">
        <v>338</v>
      </c>
      <c r="L135" t="s">
        <v>673</v>
      </c>
      <c r="M135">
        <v>3</v>
      </c>
      <c r="N135">
        <v>6</v>
      </c>
      <c r="O135">
        <v>93.352199999999996</v>
      </c>
      <c r="P135">
        <v>58.856000000000002</v>
      </c>
      <c r="Q135">
        <v>19.2774</v>
      </c>
      <c r="R135">
        <v>13.8276</v>
      </c>
      <c r="S135">
        <v>5.4123999999999999</v>
      </c>
      <c r="T135">
        <v>6.4776999999999996</v>
      </c>
      <c r="U135">
        <v>3.0179999999999998</v>
      </c>
      <c r="V135">
        <v>1.8765000000000001</v>
      </c>
      <c r="W135">
        <v>1.2256</v>
      </c>
      <c r="X135">
        <v>0.96860000000000002</v>
      </c>
      <c r="Y135">
        <v>0</v>
      </c>
      <c r="Z135">
        <v>11.3436</v>
      </c>
      <c r="AA135" t="s">
        <v>382</v>
      </c>
      <c r="AB135">
        <v>2.6360000000000001</v>
      </c>
      <c r="AC135" t="s">
        <v>678</v>
      </c>
      <c r="AD135">
        <v>1.5046999999999999</v>
      </c>
      <c r="AE135" t="s">
        <v>483</v>
      </c>
      <c r="AF135">
        <v>2.1938</v>
      </c>
      <c r="AG135">
        <v>21.762699999999999</v>
      </c>
      <c r="AH135">
        <v>243.73249999999999</v>
      </c>
      <c r="AI135">
        <v>3.5</v>
      </c>
      <c r="AK135">
        <v>104</v>
      </c>
      <c r="AL135">
        <v>12</v>
      </c>
      <c r="AM135">
        <v>19</v>
      </c>
      <c r="AN135" t="s">
        <v>396</v>
      </c>
      <c r="AP135" t="str">
        <f t="shared" si="2"/>
        <v/>
      </c>
    </row>
    <row r="136" spans="1:42">
      <c r="A136" t="s">
        <v>679</v>
      </c>
      <c r="B136" s="4">
        <v>43403</v>
      </c>
      <c r="C136" s="1">
        <v>0.61111111111111105</v>
      </c>
      <c r="D136" t="s">
        <v>162</v>
      </c>
      <c r="E136" t="s">
        <v>672</v>
      </c>
      <c r="F136" t="s">
        <v>335</v>
      </c>
      <c r="G136">
        <v>4094</v>
      </c>
      <c r="H136" t="s">
        <v>336</v>
      </c>
      <c r="I136" t="s">
        <v>337</v>
      </c>
      <c r="J136" t="s">
        <v>5</v>
      </c>
      <c r="K136" t="s">
        <v>338</v>
      </c>
      <c r="L136" t="s">
        <v>673</v>
      </c>
      <c r="M136">
        <v>6</v>
      </c>
      <c r="N136">
        <v>5</v>
      </c>
      <c r="O136">
        <v>66.340800000000002</v>
      </c>
      <c r="P136">
        <v>46.932600000000001</v>
      </c>
      <c r="Q136">
        <v>34.733899999999998</v>
      </c>
      <c r="R136">
        <v>13.8469</v>
      </c>
      <c r="S136">
        <v>5.0217999999999998</v>
      </c>
      <c r="T136">
        <v>3.6861000000000002</v>
      </c>
      <c r="U136">
        <v>2.6654</v>
      </c>
      <c r="V136">
        <v>1.3462000000000001</v>
      </c>
      <c r="W136">
        <v>1.3103</v>
      </c>
      <c r="X136">
        <v>1.3842000000000001</v>
      </c>
      <c r="Y136">
        <v>0</v>
      </c>
      <c r="Z136">
        <v>10.2667</v>
      </c>
      <c r="AA136" t="s">
        <v>386</v>
      </c>
      <c r="AB136">
        <v>0.8024</v>
      </c>
      <c r="AC136" t="s">
        <v>387</v>
      </c>
      <c r="AD136">
        <v>1.4883</v>
      </c>
      <c r="AE136" t="s">
        <v>483</v>
      </c>
      <c r="AF136">
        <v>2.0510000000000002</v>
      </c>
      <c r="AG136">
        <v>14.956300000000001</v>
      </c>
      <c r="AH136">
        <v>206.83279999999999</v>
      </c>
      <c r="AI136">
        <v>8</v>
      </c>
      <c r="AK136">
        <v>102</v>
      </c>
      <c r="AL136">
        <v>12</v>
      </c>
      <c r="AM136">
        <v>26</v>
      </c>
      <c r="AN136" t="s">
        <v>396</v>
      </c>
      <c r="AP136" t="str">
        <f t="shared" si="2"/>
        <v/>
      </c>
    </row>
    <row r="137" spans="1:42">
      <c r="A137" t="s">
        <v>680</v>
      </c>
      <c r="B137" s="4">
        <v>43403</v>
      </c>
      <c r="C137" s="1">
        <v>0.61111111111111105</v>
      </c>
      <c r="D137" t="s">
        <v>162</v>
      </c>
      <c r="E137" t="s">
        <v>672</v>
      </c>
      <c r="F137" t="s">
        <v>335</v>
      </c>
      <c r="G137">
        <v>4094</v>
      </c>
      <c r="H137" t="s">
        <v>336</v>
      </c>
      <c r="I137" t="s">
        <v>337</v>
      </c>
      <c r="J137" t="s">
        <v>5</v>
      </c>
      <c r="K137" t="s">
        <v>338</v>
      </c>
      <c r="L137" t="s">
        <v>673</v>
      </c>
      <c r="M137">
        <v>5</v>
      </c>
      <c r="N137">
        <v>6</v>
      </c>
      <c r="O137">
        <v>85.679699999999997</v>
      </c>
      <c r="P137">
        <v>41.302399999999999</v>
      </c>
      <c r="Q137">
        <v>15.1547</v>
      </c>
      <c r="R137">
        <v>5.1924999999999999</v>
      </c>
      <c r="S137">
        <v>3.5127000000000002</v>
      </c>
      <c r="T137">
        <v>4.3076999999999996</v>
      </c>
      <c r="U137">
        <v>0</v>
      </c>
      <c r="V137">
        <v>0</v>
      </c>
      <c r="W137">
        <v>0</v>
      </c>
      <c r="X137">
        <v>0</v>
      </c>
      <c r="Y137">
        <v>7.1707999999999998</v>
      </c>
      <c r="Z137">
        <v>18.86</v>
      </c>
      <c r="AA137" t="s">
        <v>341</v>
      </c>
      <c r="AB137">
        <v>3.7463000000000002</v>
      </c>
      <c r="AC137" t="s">
        <v>342</v>
      </c>
      <c r="AD137">
        <v>3.1758999999999999</v>
      </c>
      <c r="AE137" t="s">
        <v>384</v>
      </c>
      <c r="AF137">
        <v>1.0893999999999999</v>
      </c>
      <c r="AG137">
        <v>13.9999</v>
      </c>
      <c r="AH137">
        <v>203.19200000000001</v>
      </c>
      <c r="AI137">
        <v>2</v>
      </c>
      <c r="AK137">
        <v>102</v>
      </c>
      <c r="AL137">
        <v>12</v>
      </c>
      <c r="AM137">
        <v>28</v>
      </c>
      <c r="AN137" t="s">
        <v>396</v>
      </c>
      <c r="AP137" t="str">
        <f t="shared" si="2"/>
        <v/>
      </c>
    </row>
    <row r="138" spans="1:42">
      <c r="A138" t="s">
        <v>681</v>
      </c>
      <c r="B138" s="4">
        <v>43403</v>
      </c>
      <c r="C138" s="1">
        <v>0.61111111111111105</v>
      </c>
      <c r="D138" t="s">
        <v>162</v>
      </c>
      <c r="E138" t="s">
        <v>672</v>
      </c>
      <c r="F138" t="s">
        <v>335</v>
      </c>
      <c r="G138">
        <v>4094</v>
      </c>
      <c r="H138" t="s">
        <v>336</v>
      </c>
      <c r="I138" t="s">
        <v>337</v>
      </c>
      <c r="J138" t="s">
        <v>5</v>
      </c>
      <c r="K138" t="s">
        <v>338</v>
      </c>
      <c r="L138" t="s">
        <v>673</v>
      </c>
      <c r="M138">
        <v>1</v>
      </c>
      <c r="N138">
        <v>6</v>
      </c>
      <c r="O138">
        <v>53.828600000000002</v>
      </c>
      <c r="P138">
        <v>28.755700000000001</v>
      </c>
      <c r="Q138">
        <v>23.363099999999999</v>
      </c>
      <c r="R138">
        <v>11.5077</v>
      </c>
      <c r="S138">
        <v>3.6901999999999999</v>
      </c>
      <c r="T138">
        <v>3.0291999999999999</v>
      </c>
      <c r="U138">
        <v>2.1631999999999998</v>
      </c>
      <c r="V138">
        <v>0</v>
      </c>
      <c r="W138">
        <v>0</v>
      </c>
      <c r="X138">
        <v>0</v>
      </c>
      <c r="Y138">
        <v>4.3163999999999998</v>
      </c>
      <c r="Z138">
        <v>17.867100000000001</v>
      </c>
      <c r="AA138" t="s">
        <v>378</v>
      </c>
      <c r="AB138">
        <v>2.7934999999999999</v>
      </c>
      <c r="AC138" t="s">
        <v>567</v>
      </c>
      <c r="AD138">
        <v>2.2683</v>
      </c>
      <c r="AE138" t="s">
        <v>682</v>
      </c>
      <c r="AF138">
        <v>1.4487000000000001</v>
      </c>
      <c r="AG138">
        <v>30.476800000000001</v>
      </c>
      <c r="AH138">
        <v>185.5085</v>
      </c>
      <c r="AI138">
        <v>8</v>
      </c>
      <c r="AK138">
        <v>105</v>
      </c>
      <c r="AL138">
        <v>12</v>
      </c>
      <c r="AM138">
        <v>223</v>
      </c>
      <c r="AN138" t="s">
        <v>396</v>
      </c>
      <c r="AP138" t="str">
        <f t="shared" si="2"/>
        <v/>
      </c>
    </row>
    <row r="139" spans="1:42">
      <c r="A139" t="s">
        <v>683</v>
      </c>
      <c r="B139" s="4">
        <v>43403</v>
      </c>
      <c r="C139" s="1">
        <v>0.61111111111111105</v>
      </c>
      <c r="D139" t="s">
        <v>162</v>
      </c>
      <c r="E139" t="s">
        <v>672</v>
      </c>
      <c r="F139" t="s">
        <v>335</v>
      </c>
      <c r="G139">
        <v>4094</v>
      </c>
      <c r="H139" t="s">
        <v>336</v>
      </c>
      <c r="I139" t="s">
        <v>337</v>
      </c>
      <c r="J139" t="s">
        <v>5</v>
      </c>
      <c r="K139" t="s">
        <v>338</v>
      </c>
      <c r="L139" t="s">
        <v>673</v>
      </c>
      <c r="M139">
        <v>2</v>
      </c>
      <c r="N139">
        <v>10</v>
      </c>
      <c r="O139">
        <v>44.144500000000001</v>
      </c>
      <c r="P139">
        <v>56.971699999999998</v>
      </c>
      <c r="Q139">
        <v>26.169599999999999</v>
      </c>
      <c r="R139">
        <v>8.4832000000000001</v>
      </c>
      <c r="S139">
        <v>3.9375</v>
      </c>
      <c r="T139">
        <v>3.4308999999999998</v>
      </c>
      <c r="U139">
        <v>1.5766</v>
      </c>
      <c r="V139">
        <v>1.9209000000000001</v>
      </c>
      <c r="W139">
        <v>1.2914000000000001</v>
      </c>
      <c r="X139">
        <v>1.899</v>
      </c>
      <c r="Y139">
        <v>0</v>
      </c>
      <c r="Z139">
        <v>6</v>
      </c>
      <c r="AA139" t="s">
        <v>684</v>
      </c>
      <c r="AB139">
        <v>0.43099999999999999</v>
      </c>
      <c r="AC139" t="s">
        <v>567</v>
      </c>
      <c r="AD139">
        <v>2.2967</v>
      </c>
      <c r="AE139" t="s">
        <v>525</v>
      </c>
      <c r="AF139">
        <v>2.3056999999999999</v>
      </c>
      <c r="AG139">
        <v>22.936</v>
      </c>
      <c r="AH139">
        <v>183.79470000000001</v>
      </c>
      <c r="AI139">
        <v>20</v>
      </c>
      <c r="AK139">
        <v>105</v>
      </c>
      <c r="AL139">
        <v>12</v>
      </c>
      <c r="AM139">
        <v>48</v>
      </c>
      <c r="AN139" t="s">
        <v>396</v>
      </c>
      <c r="AP139" t="str">
        <f t="shared" si="2"/>
        <v/>
      </c>
    </row>
    <row r="140" spans="1:42">
      <c r="A140" t="s">
        <v>685</v>
      </c>
      <c r="B140" s="4">
        <v>43403</v>
      </c>
      <c r="C140" s="1">
        <v>0.61111111111111105</v>
      </c>
      <c r="D140" t="s">
        <v>162</v>
      </c>
      <c r="E140" t="s">
        <v>672</v>
      </c>
      <c r="F140" t="s">
        <v>335</v>
      </c>
      <c r="G140">
        <v>4094</v>
      </c>
      <c r="H140" t="s">
        <v>336</v>
      </c>
      <c r="I140" t="s">
        <v>337</v>
      </c>
      <c r="J140" t="s">
        <v>5</v>
      </c>
      <c r="K140" t="s">
        <v>338</v>
      </c>
      <c r="L140" t="s">
        <v>673</v>
      </c>
      <c r="M140">
        <v>4</v>
      </c>
      <c r="N140">
        <v>7</v>
      </c>
      <c r="O140">
        <v>38.954700000000003</v>
      </c>
      <c r="P140">
        <v>38.347099999999998</v>
      </c>
      <c r="Q140">
        <v>34.444400000000002</v>
      </c>
      <c r="R140">
        <v>7.5278999999999998</v>
      </c>
      <c r="S140">
        <v>6.2908999999999997</v>
      </c>
      <c r="T140">
        <v>2.8732000000000002</v>
      </c>
      <c r="U140">
        <v>4.6871999999999998</v>
      </c>
      <c r="V140">
        <v>1.734</v>
      </c>
      <c r="W140">
        <v>1.4863999999999999</v>
      </c>
      <c r="X140">
        <v>2.2391999999999999</v>
      </c>
      <c r="Y140">
        <v>0</v>
      </c>
      <c r="Z140">
        <v>6.4286000000000003</v>
      </c>
      <c r="AA140" t="s">
        <v>686</v>
      </c>
      <c r="AB140">
        <v>0</v>
      </c>
      <c r="AC140" t="s">
        <v>687</v>
      </c>
      <c r="AD140">
        <v>0</v>
      </c>
      <c r="AE140" t="s">
        <v>688</v>
      </c>
      <c r="AF140">
        <v>1.4459</v>
      </c>
      <c r="AG140">
        <v>17.270900000000001</v>
      </c>
      <c r="AH140">
        <v>163.7304</v>
      </c>
      <c r="AI140">
        <v>20</v>
      </c>
      <c r="AK140">
        <v>102</v>
      </c>
      <c r="AL140">
        <v>12</v>
      </c>
      <c r="AM140">
        <v>35</v>
      </c>
      <c r="AN140" t="s">
        <v>396</v>
      </c>
      <c r="AP140" t="str">
        <f t="shared" si="2"/>
        <v/>
      </c>
    </row>
    <row r="141" spans="1:42">
      <c r="A141" t="s">
        <v>689</v>
      </c>
      <c r="B141" s="4">
        <v>43403</v>
      </c>
      <c r="C141" s="1">
        <v>0.61111111111111105</v>
      </c>
      <c r="D141" t="s">
        <v>162</v>
      </c>
      <c r="E141" t="s">
        <v>672</v>
      </c>
      <c r="F141" t="s">
        <v>335</v>
      </c>
      <c r="G141">
        <v>4094</v>
      </c>
      <c r="H141" t="s">
        <v>336</v>
      </c>
      <c r="I141" t="s">
        <v>337</v>
      </c>
      <c r="J141" t="s">
        <v>5</v>
      </c>
      <c r="K141" t="s">
        <v>338</v>
      </c>
      <c r="L141" t="s">
        <v>673</v>
      </c>
      <c r="M141">
        <v>7</v>
      </c>
      <c r="N141">
        <v>5</v>
      </c>
      <c r="O141">
        <v>54.021799999999999</v>
      </c>
      <c r="P141">
        <v>52.929400000000001</v>
      </c>
      <c r="Q141">
        <v>19.4099</v>
      </c>
      <c r="R141">
        <v>5.4983000000000004</v>
      </c>
      <c r="S141">
        <v>3.9691000000000001</v>
      </c>
      <c r="T141">
        <v>3.4750000000000001</v>
      </c>
      <c r="U141">
        <v>2.5293999999999999</v>
      </c>
      <c r="V141">
        <v>1.0427</v>
      </c>
      <c r="W141">
        <v>0.66979999999999995</v>
      </c>
      <c r="X141">
        <v>0.40229999999999999</v>
      </c>
      <c r="Y141">
        <v>0</v>
      </c>
      <c r="Z141">
        <v>15.5457</v>
      </c>
      <c r="AA141" t="s">
        <v>690</v>
      </c>
      <c r="AB141">
        <v>0.88249999999999995</v>
      </c>
      <c r="AC141" t="s">
        <v>691</v>
      </c>
      <c r="AD141">
        <v>8.1000000000000003E-2</v>
      </c>
      <c r="AE141" t="s">
        <v>692</v>
      </c>
      <c r="AF141">
        <v>0</v>
      </c>
      <c r="AG141">
        <v>1.5</v>
      </c>
      <c r="AH141">
        <v>161.95689999999999</v>
      </c>
      <c r="AI141">
        <v>14</v>
      </c>
      <c r="AK141">
        <v>100</v>
      </c>
      <c r="AL141">
        <v>12</v>
      </c>
      <c r="AM141">
        <v>170</v>
      </c>
      <c r="AN141" t="s">
        <v>396</v>
      </c>
      <c r="AP141" t="str">
        <f t="shared" si="2"/>
        <v/>
      </c>
    </row>
    <row r="142" spans="1:42">
      <c r="A142" t="s">
        <v>693</v>
      </c>
      <c r="B142" s="4">
        <v>43403</v>
      </c>
      <c r="C142" s="1">
        <v>0.61111111111111105</v>
      </c>
      <c r="D142" t="s">
        <v>162</v>
      </c>
      <c r="E142" t="s">
        <v>672</v>
      </c>
      <c r="F142" t="s">
        <v>335</v>
      </c>
      <c r="G142">
        <v>4094</v>
      </c>
      <c r="H142" t="s">
        <v>336</v>
      </c>
      <c r="I142" t="s">
        <v>337</v>
      </c>
      <c r="J142" t="s">
        <v>5</v>
      </c>
      <c r="K142" t="s">
        <v>338</v>
      </c>
      <c r="L142" t="s">
        <v>673</v>
      </c>
      <c r="M142">
        <v>10</v>
      </c>
      <c r="N142">
        <v>9</v>
      </c>
      <c r="O142">
        <v>39.236800000000002</v>
      </c>
      <c r="P142">
        <v>36.014200000000002</v>
      </c>
      <c r="Q142">
        <v>25.4297</v>
      </c>
      <c r="R142">
        <v>6.3723999999999998</v>
      </c>
      <c r="S142">
        <v>5.6238999999999999</v>
      </c>
      <c r="T142">
        <v>2.7776000000000001</v>
      </c>
      <c r="U142">
        <v>2.6497000000000002</v>
      </c>
      <c r="V142">
        <v>1.246</v>
      </c>
      <c r="W142">
        <v>1.3271999999999999</v>
      </c>
      <c r="X142">
        <v>1.8142</v>
      </c>
      <c r="Y142">
        <v>0</v>
      </c>
      <c r="Z142">
        <v>17.189299999999999</v>
      </c>
      <c r="AA142" t="s">
        <v>694</v>
      </c>
      <c r="AB142">
        <v>1.6593</v>
      </c>
      <c r="AC142" t="s">
        <v>695</v>
      </c>
      <c r="AD142">
        <v>0.45760000000000001</v>
      </c>
      <c r="AE142" t="s">
        <v>696</v>
      </c>
      <c r="AF142">
        <v>0.42370000000000002</v>
      </c>
      <c r="AG142">
        <v>13.597</v>
      </c>
      <c r="AH142">
        <v>155.8186</v>
      </c>
      <c r="AI142">
        <v>14</v>
      </c>
      <c r="AK142">
        <v>88</v>
      </c>
      <c r="AL142">
        <v>12</v>
      </c>
      <c r="AM142">
        <v>37</v>
      </c>
      <c r="AN142" t="s">
        <v>396</v>
      </c>
      <c r="AP142" t="str">
        <f t="shared" si="2"/>
        <v/>
      </c>
    </row>
    <row r="143" spans="1:42">
      <c r="A143" t="s">
        <v>697</v>
      </c>
      <c r="B143" s="4">
        <v>43403</v>
      </c>
      <c r="C143" s="1">
        <v>0.61111111111111105</v>
      </c>
      <c r="D143" t="s">
        <v>162</v>
      </c>
      <c r="E143" t="s">
        <v>672</v>
      </c>
      <c r="F143" t="s">
        <v>335</v>
      </c>
      <c r="G143">
        <v>4094</v>
      </c>
      <c r="H143" t="s">
        <v>336</v>
      </c>
      <c r="I143" t="s">
        <v>337</v>
      </c>
      <c r="J143" t="s">
        <v>5</v>
      </c>
      <c r="K143" t="s">
        <v>338</v>
      </c>
      <c r="L143" t="s">
        <v>673</v>
      </c>
      <c r="M143">
        <v>11</v>
      </c>
      <c r="N143">
        <v>8</v>
      </c>
      <c r="O143">
        <v>43.354999999999997</v>
      </c>
      <c r="P143">
        <v>33.880200000000002</v>
      </c>
      <c r="Q143">
        <v>17.898</v>
      </c>
      <c r="R143">
        <v>11.6424</v>
      </c>
      <c r="S143">
        <v>5.6317000000000004</v>
      </c>
      <c r="T143">
        <v>2.4142000000000001</v>
      </c>
      <c r="U143">
        <v>1.5329999999999999</v>
      </c>
      <c r="V143">
        <v>1.0791999999999999</v>
      </c>
      <c r="W143">
        <v>0.46339999999999998</v>
      </c>
      <c r="X143">
        <v>0.78300000000000003</v>
      </c>
      <c r="Y143">
        <v>0</v>
      </c>
      <c r="Z143">
        <v>8.7449999999999992</v>
      </c>
      <c r="AA143" t="s">
        <v>698</v>
      </c>
      <c r="AB143">
        <v>2.9731000000000001</v>
      </c>
      <c r="AC143" t="s">
        <v>582</v>
      </c>
      <c r="AD143">
        <v>0.4153</v>
      </c>
      <c r="AE143" t="s">
        <v>699</v>
      </c>
      <c r="AF143">
        <v>1.0206</v>
      </c>
      <c r="AG143">
        <v>13.7067</v>
      </c>
      <c r="AH143">
        <v>145.54079999999999</v>
      </c>
      <c r="AI143">
        <v>25</v>
      </c>
      <c r="AK143">
        <v>79</v>
      </c>
      <c r="AL143">
        <v>12</v>
      </c>
      <c r="AM143">
        <v>20</v>
      </c>
      <c r="AN143" t="s">
        <v>396</v>
      </c>
      <c r="AP143" t="str">
        <f t="shared" si="2"/>
        <v/>
      </c>
    </row>
    <row r="144" spans="1:42">
      <c r="A144" t="s">
        <v>700</v>
      </c>
      <c r="B144" s="4">
        <v>43403</v>
      </c>
      <c r="C144" s="1">
        <v>0.61111111111111105</v>
      </c>
      <c r="D144" t="s">
        <v>162</v>
      </c>
      <c r="E144" t="s">
        <v>672</v>
      </c>
      <c r="F144" t="s">
        <v>335</v>
      </c>
      <c r="G144">
        <v>4094</v>
      </c>
      <c r="H144" t="s">
        <v>336</v>
      </c>
      <c r="I144" t="s">
        <v>337</v>
      </c>
      <c r="J144" t="s">
        <v>5</v>
      </c>
      <c r="K144" t="s">
        <v>338</v>
      </c>
      <c r="L144" t="s">
        <v>673</v>
      </c>
      <c r="M144">
        <v>9</v>
      </c>
      <c r="N144">
        <v>6</v>
      </c>
      <c r="O144">
        <v>48.171599999999998</v>
      </c>
      <c r="P144">
        <v>39.841099999999997</v>
      </c>
      <c r="Q144">
        <v>17.875900000000001</v>
      </c>
      <c r="R144">
        <v>6.984</v>
      </c>
      <c r="S144">
        <v>3.1332</v>
      </c>
      <c r="T144">
        <v>2.8713000000000002</v>
      </c>
      <c r="U144">
        <v>0</v>
      </c>
      <c r="V144">
        <v>0</v>
      </c>
      <c r="W144">
        <v>0</v>
      </c>
      <c r="X144">
        <v>0</v>
      </c>
      <c r="Y144">
        <v>6.1547000000000001</v>
      </c>
      <c r="Z144">
        <v>0</v>
      </c>
      <c r="AA144" t="s">
        <v>575</v>
      </c>
      <c r="AB144">
        <v>2.1173000000000002</v>
      </c>
      <c r="AC144" t="s">
        <v>571</v>
      </c>
      <c r="AD144">
        <v>0.4</v>
      </c>
      <c r="AE144" t="s">
        <v>343</v>
      </c>
      <c r="AF144">
        <v>2.2881999999999998</v>
      </c>
      <c r="AG144">
        <v>3.6</v>
      </c>
      <c r="AH144">
        <v>133.43729999999999</v>
      </c>
      <c r="AI144">
        <v>14</v>
      </c>
      <c r="AK144">
        <v>93</v>
      </c>
      <c r="AL144">
        <v>12</v>
      </c>
      <c r="AM144">
        <v>164</v>
      </c>
      <c r="AN144" t="s">
        <v>396</v>
      </c>
      <c r="AP144" t="str">
        <f t="shared" si="2"/>
        <v/>
      </c>
    </row>
    <row r="145" spans="1:42">
      <c r="A145" t="s">
        <v>701</v>
      </c>
      <c r="B145" s="4">
        <v>43403</v>
      </c>
      <c r="C145" s="1">
        <v>0.61111111111111105</v>
      </c>
      <c r="D145" t="s">
        <v>162</v>
      </c>
      <c r="E145" t="s">
        <v>672</v>
      </c>
      <c r="F145" t="s">
        <v>335</v>
      </c>
      <c r="G145">
        <v>4094</v>
      </c>
      <c r="H145" t="s">
        <v>336</v>
      </c>
      <c r="I145" t="s">
        <v>337</v>
      </c>
      <c r="J145" t="s">
        <v>5</v>
      </c>
      <c r="K145" t="s">
        <v>338</v>
      </c>
      <c r="L145" t="s">
        <v>673</v>
      </c>
      <c r="M145">
        <v>12</v>
      </c>
      <c r="N145">
        <v>7</v>
      </c>
      <c r="O145">
        <v>50.302199999999999</v>
      </c>
      <c r="P145">
        <v>29.4513</v>
      </c>
      <c r="Q145">
        <v>15.0511</v>
      </c>
      <c r="R145">
        <v>1.5367</v>
      </c>
      <c r="S145">
        <v>1.8653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6.6374000000000004</v>
      </c>
      <c r="Z145">
        <v>2.9075000000000002</v>
      </c>
      <c r="AA145" t="s">
        <v>702</v>
      </c>
      <c r="AB145">
        <v>4.2599999999999999E-2</v>
      </c>
      <c r="AC145" t="s">
        <v>703</v>
      </c>
      <c r="AD145">
        <v>0</v>
      </c>
      <c r="AE145" t="s">
        <v>704</v>
      </c>
      <c r="AF145">
        <v>0</v>
      </c>
      <c r="AG145">
        <v>7.8</v>
      </c>
      <c r="AH145">
        <v>115.5941</v>
      </c>
      <c r="AI145">
        <v>50</v>
      </c>
      <c r="AK145">
        <v>79</v>
      </c>
      <c r="AL145">
        <v>12</v>
      </c>
      <c r="AM145">
        <v>17</v>
      </c>
      <c r="AN145" t="s">
        <v>396</v>
      </c>
      <c r="AP145" t="str">
        <f t="shared" si="2"/>
        <v/>
      </c>
    </row>
    <row r="146" spans="1:42">
      <c r="A146" t="s">
        <v>707</v>
      </c>
      <c r="B146" s="4">
        <v>43403</v>
      </c>
      <c r="C146" s="1">
        <v>0.61805555555555558</v>
      </c>
      <c r="D146" t="s">
        <v>177</v>
      </c>
      <c r="E146" t="s">
        <v>705</v>
      </c>
      <c r="F146" t="s">
        <v>335</v>
      </c>
      <c r="G146">
        <v>4159</v>
      </c>
      <c r="H146" t="s">
        <v>336</v>
      </c>
      <c r="I146" t="s">
        <v>337</v>
      </c>
      <c r="J146" t="s">
        <v>5</v>
      </c>
      <c r="K146" t="s">
        <v>338</v>
      </c>
      <c r="L146" t="s">
        <v>706</v>
      </c>
      <c r="M146">
        <v>3</v>
      </c>
      <c r="N146">
        <v>9</v>
      </c>
      <c r="O146">
        <v>88.560400000000001</v>
      </c>
      <c r="P146">
        <v>55.234999999999999</v>
      </c>
      <c r="Q146">
        <v>34.572499999999998</v>
      </c>
      <c r="R146">
        <v>10.601599999999999</v>
      </c>
      <c r="S146">
        <v>7.7163000000000004</v>
      </c>
      <c r="T146">
        <v>3.847</v>
      </c>
      <c r="U146">
        <v>2.7349000000000001</v>
      </c>
      <c r="V146">
        <v>2.0846</v>
      </c>
      <c r="W146">
        <v>1.3072999999999999</v>
      </c>
      <c r="X146">
        <v>1.1532</v>
      </c>
      <c r="Y146">
        <v>0</v>
      </c>
      <c r="Z146">
        <v>11.2357</v>
      </c>
      <c r="AA146" t="s">
        <v>708</v>
      </c>
      <c r="AB146">
        <v>0.86009999999999998</v>
      </c>
      <c r="AC146" t="s">
        <v>626</v>
      </c>
      <c r="AD146">
        <v>0.65569999999999995</v>
      </c>
      <c r="AE146" t="s">
        <v>474</v>
      </c>
      <c r="AF146">
        <v>1.4207000000000001</v>
      </c>
      <c r="AG146">
        <v>17.941700000000001</v>
      </c>
      <c r="AH146" s="23">
        <v>239.92679999999999</v>
      </c>
      <c r="AI146">
        <v>3.5</v>
      </c>
      <c r="AK146">
        <v>110</v>
      </c>
      <c r="AL146">
        <v>7</v>
      </c>
      <c r="AM146">
        <v>39</v>
      </c>
      <c r="AN146" t="s">
        <v>396</v>
      </c>
      <c r="AP146" t="str">
        <f t="shared" si="2"/>
        <v>Bold</v>
      </c>
    </row>
    <row r="147" spans="1:42">
      <c r="A147" t="s">
        <v>709</v>
      </c>
      <c r="B147" s="4">
        <v>43403</v>
      </c>
      <c r="C147" s="1">
        <v>0.61805555555555558</v>
      </c>
      <c r="D147" t="s">
        <v>177</v>
      </c>
      <c r="E147" t="s">
        <v>705</v>
      </c>
      <c r="F147" t="s">
        <v>335</v>
      </c>
      <c r="G147">
        <v>4159</v>
      </c>
      <c r="H147" t="s">
        <v>336</v>
      </c>
      <c r="I147" t="s">
        <v>337</v>
      </c>
      <c r="J147" t="s">
        <v>5</v>
      </c>
      <c r="K147" t="s">
        <v>338</v>
      </c>
      <c r="L147" t="s">
        <v>706</v>
      </c>
      <c r="M147">
        <v>7</v>
      </c>
      <c r="N147">
        <v>5</v>
      </c>
      <c r="O147">
        <v>77.959999999999994</v>
      </c>
      <c r="P147">
        <v>47.762700000000002</v>
      </c>
      <c r="Q147">
        <v>34.902900000000002</v>
      </c>
      <c r="R147">
        <v>8.5013000000000005</v>
      </c>
      <c r="S147">
        <v>3.8586999999999998</v>
      </c>
      <c r="T147">
        <v>3.8986999999999998</v>
      </c>
      <c r="U147">
        <v>3.7227999999999999</v>
      </c>
      <c r="V147">
        <v>1.7588999999999999</v>
      </c>
      <c r="W147">
        <v>1.103</v>
      </c>
      <c r="X147">
        <v>2.0013999999999998</v>
      </c>
      <c r="Y147">
        <v>0</v>
      </c>
      <c r="Z147">
        <v>0</v>
      </c>
      <c r="AA147" t="s">
        <v>516</v>
      </c>
      <c r="AB147">
        <v>2.4285999999999999</v>
      </c>
      <c r="AC147" t="s">
        <v>710</v>
      </c>
      <c r="AD147">
        <v>1.6055999999999999</v>
      </c>
      <c r="AE147" t="s">
        <v>464</v>
      </c>
      <c r="AF147">
        <v>1.9167000000000001</v>
      </c>
      <c r="AG147">
        <v>19.134399999999999</v>
      </c>
      <c r="AH147">
        <v>210.5557</v>
      </c>
      <c r="AI147">
        <v>2.75</v>
      </c>
      <c r="AK147">
        <v>104</v>
      </c>
      <c r="AL147">
        <v>7</v>
      </c>
      <c r="AM147">
        <v>22</v>
      </c>
      <c r="AN147" t="s">
        <v>396</v>
      </c>
      <c r="AP147" t="str">
        <f t="shared" si="2"/>
        <v/>
      </c>
    </row>
    <row r="148" spans="1:42">
      <c r="A148" t="s">
        <v>711</v>
      </c>
      <c r="B148" s="4">
        <v>43403</v>
      </c>
      <c r="C148" s="1">
        <v>0.61805555555555558</v>
      </c>
      <c r="D148" t="s">
        <v>177</v>
      </c>
      <c r="E148" t="s">
        <v>705</v>
      </c>
      <c r="F148" t="s">
        <v>335</v>
      </c>
      <c r="G148">
        <v>4159</v>
      </c>
      <c r="H148" t="s">
        <v>336</v>
      </c>
      <c r="I148" t="s">
        <v>337</v>
      </c>
      <c r="J148" t="s">
        <v>5</v>
      </c>
      <c r="K148" t="s">
        <v>338</v>
      </c>
      <c r="L148" t="s">
        <v>706</v>
      </c>
      <c r="M148">
        <v>6</v>
      </c>
      <c r="N148">
        <v>5</v>
      </c>
      <c r="O148">
        <v>56.3292</v>
      </c>
      <c r="P148">
        <v>54.1188</v>
      </c>
      <c r="Q148">
        <v>31.5809</v>
      </c>
      <c r="R148">
        <v>6.5635000000000003</v>
      </c>
      <c r="S148">
        <v>4.5976999999999997</v>
      </c>
      <c r="T148">
        <v>2.8651</v>
      </c>
      <c r="U148">
        <v>3.5190999999999999</v>
      </c>
      <c r="V148">
        <v>2.0478999999999998</v>
      </c>
      <c r="W148">
        <v>1.9479</v>
      </c>
      <c r="X148">
        <v>1.0528</v>
      </c>
      <c r="Y148">
        <v>0</v>
      </c>
      <c r="Z148">
        <v>15.1257</v>
      </c>
      <c r="AA148" t="s">
        <v>607</v>
      </c>
      <c r="AB148">
        <v>2.2686000000000002</v>
      </c>
      <c r="AC148" t="s">
        <v>387</v>
      </c>
      <c r="AD148">
        <v>1.1661999999999999</v>
      </c>
      <c r="AE148" t="s">
        <v>712</v>
      </c>
      <c r="AF148">
        <v>1.3371</v>
      </c>
      <c r="AG148">
        <v>21.5884</v>
      </c>
      <c r="AH148">
        <v>206.10890000000001</v>
      </c>
      <c r="AI148">
        <v>5.5</v>
      </c>
      <c r="AK148">
        <v>108</v>
      </c>
      <c r="AL148">
        <v>7</v>
      </c>
      <c r="AM148">
        <v>156</v>
      </c>
      <c r="AN148" t="s">
        <v>396</v>
      </c>
      <c r="AP148" t="str">
        <f t="shared" si="2"/>
        <v/>
      </c>
    </row>
    <row r="149" spans="1:42">
      <c r="A149" t="s">
        <v>713</v>
      </c>
      <c r="B149" s="4">
        <v>43403</v>
      </c>
      <c r="C149" s="1">
        <v>0.61805555555555558</v>
      </c>
      <c r="D149" t="s">
        <v>177</v>
      </c>
      <c r="E149" t="s">
        <v>705</v>
      </c>
      <c r="F149" t="s">
        <v>335</v>
      </c>
      <c r="G149">
        <v>4159</v>
      </c>
      <c r="H149" t="s">
        <v>336</v>
      </c>
      <c r="I149" t="s">
        <v>337</v>
      </c>
      <c r="J149" t="s">
        <v>5</v>
      </c>
      <c r="K149" t="s">
        <v>338</v>
      </c>
      <c r="L149" t="s">
        <v>706</v>
      </c>
      <c r="M149">
        <v>4</v>
      </c>
      <c r="N149">
        <v>6</v>
      </c>
      <c r="O149">
        <v>54.464500000000001</v>
      </c>
      <c r="P149">
        <v>51.770400000000002</v>
      </c>
      <c r="Q149">
        <v>26.797899999999998</v>
      </c>
      <c r="R149">
        <v>8.6290999999999993</v>
      </c>
      <c r="S149">
        <v>7.7037000000000004</v>
      </c>
      <c r="T149">
        <v>3.8527</v>
      </c>
      <c r="U149">
        <v>3.3919000000000001</v>
      </c>
      <c r="V149">
        <v>1.3862000000000001</v>
      </c>
      <c r="W149">
        <v>1.2317</v>
      </c>
      <c r="X149">
        <v>2.1421999999999999</v>
      </c>
      <c r="Y149">
        <v>0</v>
      </c>
      <c r="Z149">
        <v>17.180700000000002</v>
      </c>
      <c r="AA149" t="s">
        <v>428</v>
      </c>
      <c r="AB149">
        <v>2.5958999999999999</v>
      </c>
      <c r="AC149" t="s">
        <v>714</v>
      </c>
      <c r="AD149">
        <v>1.3920999999999999</v>
      </c>
      <c r="AE149" t="s">
        <v>360</v>
      </c>
      <c r="AF149">
        <v>2.2235999999999998</v>
      </c>
      <c r="AG149">
        <v>14.8401</v>
      </c>
      <c r="AH149">
        <v>199.6028</v>
      </c>
      <c r="AI149">
        <v>10</v>
      </c>
      <c r="AK149">
        <v>110</v>
      </c>
      <c r="AL149">
        <v>7</v>
      </c>
      <c r="AM149">
        <v>147</v>
      </c>
      <c r="AN149" t="s">
        <v>396</v>
      </c>
      <c r="AP149" t="str">
        <f t="shared" si="2"/>
        <v/>
      </c>
    </row>
    <row r="150" spans="1:42">
      <c r="A150" t="s">
        <v>715</v>
      </c>
      <c r="B150" s="4">
        <v>43403</v>
      </c>
      <c r="C150" s="1">
        <v>0.61805555555555558</v>
      </c>
      <c r="D150" t="s">
        <v>177</v>
      </c>
      <c r="E150" t="s">
        <v>705</v>
      </c>
      <c r="F150" t="s">
        <v>335</v>
      </c>
      <c r="G150">
        <v>4159</v>
      </c>
      <c r="H150" t="s">
        <v>336</v>
      </c>
      <c r="I150" t="s">
        <v>337</v>
      </c>
      <c r="J150" t="s">
        <v>5</v>
      </c>
      <c r="K150" t="s">
        <v>338</v>
      </c>
      <c r="L150" t="s">
        <v>706</v>
      </c>
      <c r="M150">
        <v>1</v>
      </c>
      <c r="N150">
        <v>7</v>
      </c>
      <c r="O150">
        <v>54.886000000000003</v>
      </c>
      <c r="P150">
        <v>52.288899999999998</v>
      </c>
      <c r="Q150">
        <v>23.334499999999998</v>
      </c>
      <c r="R150">
        <v>5.7797999999999998</v>
      </c>
      <c r="S150">
        <v>4.9291</v>
      </c>
      <c r="T150">
        <v>2.9426000000000001</v>
      </c>
      <c r="U150">
        <v>3.8708</v>
      </c>
      <c r="V150">
        <v>1.4535</v>
      </c>
      <c r="W150">
        <v>0.71879999999999999</v>
      </c>
      <c r="X150">
        <v>0</v>
      </c>
      <c r="Y150">
        <v>1.284</v>
      </c>
      <c r="Z150">
        <v>11.0158</v>
      </c>
      <c r="AA150" t="s">
        <v>520</v>
      </c>
      <c r="AB150">
        <v>2.4765000000000001</v>
      </c>
      <c r="AC150" t="s">
        <v>714</v>
      </c>
      <c r="AD150">
        <v>1.3920999999999999</v>
      </c>
      <c r="AE150" t="s">
        <v>474</v>
      </c>
      <c r="AF150">
        <v>1.5527</v>
      </c>
      <c r="AG150">
        <v>26.540900000000001</v>
      </c>
      <c r="AH150">
        <v>194.4659</v>
      </c>
      <c r="AI150">
        <v>3.33</v>
      </c>
      <c r="AK150">
        <v>120</v>
      </c>
      <c r="AL150">
        <v>7</v>
      </c>
      <c r="AM150">
        <v>217</v>
      </c>
      <c r="AN150" t="s">
        <v>396</v>
      </c>
      <c r="AP150" t="str">
        <f t="shared" si="2"/>
        <v/>
      </c>
    </row>
    <row r="151" spans="1:42">
      <c r="A151" t="s">
        <v>716</v>
      </c>
      <c r="B151" s="4">
        <v>43403</v>
      </c>
      <c r="C151" s="1">
        <v>0.61805555555555558</v>
      </c>
      <c r="D151" t="s">
        <v>177</v>
      </c>
      <c r="E151" t="s">
        <v>705</v>
      </c>
      <c r="F151" t="s">
        <v>335</v>
      </c>
      <c r="G151">
        <v>4159</v>
      </c>
      <c r="H151" t="s">
        <v>336</v>
      </c>
      <c r="I151" t="s">
        <v>337</v>
      </c>
      <c r="J151" t="s">
        <v>5</v>
      </c>
      <c r="K151" t="s">
        <v>338</v>
      </c>
      <c r="L151" t="s">
        <v>706</v>
      </c>
      <c r="M151">
        <v>5</v>
      </c>
      <c r="N151">
        <v>5</v>
      </c>
      <c r="O151">
        <v>59.925800000000002</v>
      </c>
      <c r="P151">
        <v>51.73</v>
      </c>
      <c r="Q151">
        <v>19.430900000000001</v>
      </c>
      <c r="R151">
        <v>8.7253000000000007</v>
      </c>
      <c r="S151">
        <v>5.2423000000000002</v>
      </c>
      <c r="T151">
        <v>3.0316999999999998</v>
      </c>
      <c r="U151">
        <v>2.3087</v>
      </c>
      <c r="V151">
        <v>0.96899999999999997</v>
      </c>
      <c r="W151">
        <v>0</v>
      </c>
      <c r="X151">
        <v>0</v>
      </c>
      <c r="Y151">
        <v>2.5943999999999998</v>
      </c>
      <c r="Z151">
        <v>19.079999999999998</v>
      </c>
      <c r="AA151" t="s">
        <v>393</v>
      </c>
      <c r="AB151">
        <v>3.0838999999999999</v>
      </c>
      <c r="AC151" t="s">
        <v>394</v>
      </c>
      <c r="AD151">
        <v>1.7605999999999999</v>
      </c>
      <c r="AE151" t="s">
        <v>414</v>
      </c>
      <c r="AF151">
        <v>2.1997</v>
      </c>
      <c r="AG151">
        <v>3.3</v>
      </c>
      <c r="AH151">
        <v>183.38220000000001</v>
      </c>
      <c r="AI151">
        <v>8</v>
      </c>
      <c r="AK151">
        <v>109</v>
      </c>
      <c r="AL151">
        <v>7</v>
      </c>
      <c r="AM151">
        <v>29</v>
      </c>
      <c r="AN151" t="s">
        <v>396</v>
      </c>
      <c r="AP151" t="str">
        <f t="shared" si="2"/>
        <v/>
      </c>
    </row>
    <row r="152" spans="1:42">
      <c r="A152" t="s">
        <v>717</v>
      </c>
      <c r="B152" s="4">
        <v>43403</v>
      </c>
      <c r="C152" s="1">
        <v>0.61805555555555558</v>
      </c>
      <c r="D152" t="s">
        <v>177</v>
      </c>
      <c r="E152" t="s">
        <v>705</v>
      </c>
      <c r="F152" t="s">
        <v>335</v>
      </c>
      <c r="G152">
        <v>4159</v>
      </c>
      <c r="H152" t="s">
        <v>336</v>
      </c>
      <c r="I152" t="s">
        <v>337</v>
      </c>
      <c r="J152" t="s">
        <v>5</v>
      </c>
      <c r="K152" t="s">
        <v>338</v>
      </c>
      <c r="L152" t="s">
        <v>706</v>
      </c>
      <c r="M152">
        <v>2</v>
      </c>
      <c r="N152">
        <v>8</v>
      </c>
      <c r="O152">
        <v>46.932499999999997</v>
      </c>
      <c r="P152">
        <v>51.235500000000002</v>
      </c>
      <c r="Q152">
        <v>17.254200000000001</v>
      </c>
      <c r="R152">
        <v>6.0983000000000001</v>
      </c>
      <c r="S152">
        <v>4.593</v>
      </c>
      <c r="T152">
        <v>4.1962999999999999</v>
      </c>
      <c r="U152">
        <v>4.8074000000000003</v>
      </c>
      <c r="V152">
        <v>2.194</v>
      </c>
      <c r="W152">
        <v>1.6569</v>
      </c>
      <c r="X152">
        <v>2.1579999999999999</v>
      </c>
      <c r="Y152">
        <v>0</v>
      </c>
      <c r="Z152">
        <v>13.1</v>
      </c>
      <c r="AA152" t="s">
        <v>416</v>
      </c>
      <c r="AB152">
        <v>4.1193999999999997</v>
      </c>
      <c r="AC152" t="s">
        <v>718</v>
      </c>
      <c r="AD152">
        <v>1.6763999999999999</v>
      </c>
      <c r="AE152" t="s">
        <v>474</v>
      </c>
      <c r="AF152">
        <v>1.6616</v>
      </c>
      <c r="AG152">
        <v>18.244700000000002</v>
      </c>
      <c r="AH152">
        <v>179.9282</v>
      </c>
      <c r="AI152">
        <v>12</v>
      </c>
      <c r="AK152">
        <v>115</v>
      </c>
      <c r="AL152">
        <v>7</v>
      </c>
      <c r="AM152">
        <v>173</v>
      </c>
      <c r="AN152" t="s">
        <v>396</v>
      </c>
      <c r="AP152" t="str">
        <f t="shared" si="2"/>
        <v/>
      </c>
    </row>
    <row r="153" spans="1:42">
      <c r="A153" t="s">
        <v>721</v>
      </c>
      <c r="B153" s="4">
        <v>43403</v>
      </c>
      <c r="C153" s="1">
        <v>0.62847222222222221</v>
      </c>
      <c r="D153" t="s">
        <v>156</v>
      </c>
      <c r="E153" t="s">
        <v>719</v>
      </c>
      <c r="F153" t="s">
        <v>335</v>
      </c>
      <c r="G153">
        <v>6728</v>
      </c>
      <c r="H153" t="s">
        <v>231</v>
      </c>
      <c r="I153" t="s">
        <v>232</v>
      </c>
      <c r="J153" t="s">
        <v>5</v>
      </c>
      <c r="K153" t="s">
        <v>278</v>
      </c>
      <c r="L153" t="s">
        <v>720</v>
      </c>
      <c r="M153">
        <v>3</v>
      </c>
      <c r="N153">
        <v>4</v>
      </c>
      <c r="O153">
        <v>76.400000000000006</v>
      </c>
      <c r="P153">
        <v>70.738500000000002</v>
      </c>
      <c r="Q153">
        <v>31.521699999999999</v>
      </c>
      <c r="R153">
        <v>16.041899999999998</v>
      </c>
      <c r="S153">
        <v>6.3407999999999998</v>
      </c>
      <c r="T153">
        <v>7.4598000000000004</v>
      </c>
      <c r="U153">
        <v>5.3554000000000004</v>
      </c>
      <c r="V153">
        <v>2.9293</v>
      </c>
      <c r="W153">
        <v>1.9159999999999999</v>
      </c>
      <c r="X153">
        <v>1.171</v>
      </c>
      <c r="Y153">
        <v>0</v>
      </c>
      <c r="Z153">
        <v>18.878599999999999</v>
      </c>
      <c r="AA153" t="s">
        <v>328</v>
      </c>
      <c r="AB153">
        <v>1.9693000000000001</v>
      </c>
      <c r="AC153" t="s">
        <v>722</v>
      </c>
      <c r="AD153">
        <v>2.2153</v>
      </c>
      <c r="AE153" t="s">
        <v>723</v>
      </c>
      <c r="AF153">
        <v>2.1791</v>
      </c>
      <c r="AG153">
        <v>30.2422</v>
      </c>
      <c r="AH153" s="23">
        <v>275.35860000000002</v>
      </c>
      <c r="AI153">
        <v>12</v>
      </c>
      <c r="AJ153">
        <v>9</v>
      </c>
      <c r="AK153">
        <v>82</v>
      </c>
      <c r="AL153">
        <v>12</v>
      </c>
      <c r="AM153">
        <v>18</v>
      </c>
      <c r="AN153" t="s">
        <v>5</v>
      </c>
      <c r="AP153" t="str">
        <f t="shared" si="2"/>
        <v>Bold</v>
      </c>
    </row>
    <row r="154" spans="1:42">
      <c r="A154" t="s">
        <v>724</v>
      </c>
      <c r="B154" s="4">
        <v>43403</v>
      </c>
      <c r="C154" s="1">
        <v>0.62847222222222221</v>
      </c>
      <c r="D154" t="s">
        <v>156</v>
      </c>
      <c r="E154" t="s">
        <v>719</v>
      </c>
      <c r="F154" t="s">
        <v>335</v>
      </c>
      <c r="G154">
        <v>6728</v>
      </c>
      <c r="H154" t="s">
        <v>231</v>
      </c>
      <c r="I154" t="s">
        <v>232</v>
      </c>
      <c r="J154" t="s">
        <v>5</v>
      </c>
      <c r="K154" t="s">
        <v>278</v>
      </c>
      <c r="L154" t="s">
        <v>720</v>
      </c>
      <c r="M154">
        <v>5</v>
      </c>
      <c r="N154">
        <v>8</v>
      </c>
      <c r="O154">
        <v>98</v>
      </c>
      <c r="P154">
        <v>76.592299999999994</v>
      </c>
      <c r="Q154">
        <v>28.24</v>
      </c>
      <c r="R154">
        <v>12.867100000000001</v>
      </c>
      <c r="S154">
        <v>5.2123999999999997</v>
      </c>
      <c r="T154">
        <v>4.4733000000000001</v>
      </c>
      <c r="U154">
        <v>5.8621999999999996</v>
      </c>
      <c r="V154">
        <v>2.3371</v>
      </c>
      <c r="W154">
        <v>2.5354000000000001</v>
      </c>
      <c r="X154">
        <v>2.6021999999999998</v>
      </c>
      <c r="Y154">
        <v>0</v>
      </c>
      <c r="Z154">
        <v>15.0007</v>
      </c>
      <c r="AA154" t="s">
        <v>305</v>
      </c>
      <c r="AB154">
        <v>0.87139999999999995</v>
      </c>
      <c r="AC154" t="s">
        <v>266</v>
      </c>
      <c r="AD154">
        <v>1.3147</v>
      </c>
      <c r="AE154" t="s">
        <v>725</v>
      </c>
      <c r="AF154">
        <v>1.5053000000000001</v>
      </c>
      <c r="AG154">
        <v>14.315099999999999</v>
      </c>
      <c r="AH154">
        <v>271.72919999999999</v>
      </c>
      <c r="AI154">
        <v>6</v>
      </c>
      <c r="AJ154">
        <v>5</v>
      </c>
      <c r="AK154">
        <v>79</v>
      </c>
      <c r="AL154">
        <v>12</v>
      </c>
      <c r="AM154">
        <v>7</v>
      </c>
      <c r="AN154" t="s">
        <v>5</v>
      </c>
      <c r="AP154" t="str">
        <f t="shared" si="2"/>
        <v/>
      </c>
    </row>
    <row r="155" spans="1:42">
      <c r="A155" t="s">
        <v>726</v>
      </c>
      <c r="B155" s="4">
        <v>43403</v>
      </c>
      <c r="C155" s="1">
        <v>0.62847222222222221</v>
      </c>
      <c r="D155" t="s">
        <v>156</v>
      </c>
      <c r="E155" t="s">
        <v>719</v>
      </c>
      <c r="F155" t="s">
        <v>335</v>
      </c>
      <c r="G155">
        <v>6728</v>
      </c>
      <c r="H155" t="s">
        <v>231</v>
      </c>
      <c r="I155" t="s">
        <v>232</v>
      </c>
      <c r="J155" t="s">
        <v>5</v>
      </c>
      <c r="K155" t="s">
        <v>278</v>
      </c>
      <c r="L155" t="s">
        <v>720</v>
      </c>
      <c r="M155">
        <v>2</v>
      </c>
      <c r="N155">
        <v>6</v>
      </c>
      <c r="O155">
        <v>109.4</v>
      </c>
      <c r="P155">
        <v>67.087999999999994</v>
      </c>
      <c r="Q155">
        <v>25.982099999999999</v>
      </c>
      <c r="R155">
        <v>14.1236</v>
      </c>
      <c r="S155">
        <v>8.7445000000000004</v>
      </c>
      <c r="T155">
        <v>4.0502000000000002</v>
      </c>
      <c r="U155">
        <v>4.2441000000000004</v>
      </c>
      <c r="V155">
        <v>3.6543999999999999</v>
      </c>
      <c r="W155">
        <v>2.5728</v>
      </c>
      <c r="X155">
        <v>2.2423000000000002</v>
      </c>
      <c r="Y155">
        <v>0</v>
      </c>
      <c r="Z155">
        <v>11.475</v>
      </c>
      <c r="AA155" t="s">
        <v>312</v>
      </c>
      <c r="AB155">
        <v>2.7482000000000002</v>
      </c>
      <c r="AC155" t="s">
        <v>266</v>
      </c>
      <c r="AD155">
        <v>1.6094999999999999</v>
      </c>
      <c r="AE155" t="s">
        <v>727</v>
      </c>
      <c r="AF155">
        <v>1.1202000000000001</v>
      </c>
      <c r="AG155">
        <v>11.2203</v>
      </c>
      <c r="AH155">
        <v>270.27519999999998</v>
      </c>
      <c r="AI155">
        <v>5</v>
      </c>
      <c r="AJ155">
        <v>10</v>
      </c>
      <c r="AK155">
        <v>83</v>
      </c>
      <c r="AL155">
        <v>12</v>
      </c>
      <c r="AM155">
        <v>7</v>
      </c>
      <c r="AN155" t="s">
        <v>5</v>
      </c>
      <c r="AP155" t="str">
        <f t="shared" si="2"/>
        <v/>
      </c>
    </row>
    <row r="156" spans="1:42">
      <c r="A156" t="s">
        <v>728</v>
      </c>
      <c r="B156" s="4">
        <v>43403</v>
      </c>
      <c r="C156" s="1">
        <v>0.62847222222222221</v>
      </c>
      <c r="D156" t="s">
        <v>156</v>
      </c>
      <c r="E156" t="s">
        <v>719</v>
      </c>
      <c r="F156" t="s">
        <v>335</v>
      </c>
      <c r="G156">
        <v>6728</v>
      </c>
      <c r="H156" t="s">
        <v>231</v>
      </c>
      <c r="I156" t="s">
        <v>232</v>
      </c>
      <c r="J156" t="s">
        <v>5</v>
      </c>
      <c r="K156" t="s">
        <v>278</v>
      </c>
      <c r="L156" t="s">
        <v>720</v>
      </c>
      <c r="M156">
        <v>9</v>
      </c>
      <c r="N156">
        <v>5</v>
      </c>
      <c r="O156">
        <v>90.125</v>
      </c>
      <c r="P156">
        <v>52.564799999999998</v>
      </c>
      <c r="Q156">
        <v>30.815999999999999</v>
      </c>
      <c r="R156">
        <v>14.6914</v>
      </c>
      <c r="S156">
        <v>8.0350000000000001</v>
      </c>
      <c r="T156">
        <v>4.0029000000000003</v>
      </c>
      <c r="U156">
        <v>2.4742000000000002</v>
      </c>
      <c r="V156">
        <v>3.0649999999999999</v>
      </c>
      <c r="W156">
        <v>1.4373</v>
      </c>
      <c r="X156">
        <v>1.0149999999999999</v>
      </c>
      <c r="Y156">
        <v>0</v>
      </c>
      <c r="Z156">
        <v>20.176400000000001</v>
      </c>
      <c r="AA156" t="s">
        <v>269</v>
      </c>
      <c r="AB156">
        <v>2.1694</v>
      </c>
      <c r="AC156" t="s">
        <v>729</v>
      </c>
      <c r="AD156">
        <v>1.0403</v>
      </c>
      <c r="AE156" t="s">
        <v>730</v>
      </c>
      <c r="AF156">
        <v>1.5013000000000001</v>
      </c>
      <c r="AG156">
        <v>23.575299999999999</v>
      </c>
      <c r="AH156">
        <v>256.6893</v>
      </c>
      <c r="AI156">
        <v>3.5</v>
      </c>
      <c r="AJ156">
        <v>6</v>
      </c>
      <c r="AK156">
        <v>75</v>
      </c>
      <c r="AL156">
        <v>12</v>
      </c>
      <c r="AM156">
        <v>8</v>
      </c>
      <c r="AN156" t="s">
        <v>5</v>
      </c>
      <c r="AP156" t="str">
        <f t="shared" si="2"/>
        <v/>
      </c>
    </row>
    <row r="157" spans="1:42">
      <c r="A157" t="s">
        <v>731</v>
      </c>
      <c r="B157" s="4">
        <v>43403</v>
      </c>
      <c r="C157" s="1">
        <v>0.62847222222222221</v>
      </c>
      <c r="D157" t="s">
        <v>156</v>
      </c>
      <c r="E157" t="s">
        <v>719</v>
      </c>
      <c r="F157" t="s">
        <v>335</v>
      </c>
      <c r="G157">
        <v>6728</v>
      </c>
      <c r="H157" t="s">
        <v>231</v>
      </c>
      <c r="I157" t="s">
        <v>232</v>
      </c>
      <c r="J157" t="s">
        <v>5</v>
      </c>
      <c r="K157" t="s">
        <v>278</v>
      </c>
      <c r="L157" t="s">
        <v>720</v>
      </c>
      <c r="M157">
        <v>8</v>
      </c>
      <c r="N157">
        <v>3</v>
      </c>
      <c r="O157">
        <v>92.4</v>
      </c>
      <c r="P157">
        <v>50.32</v>
      </c>
      <c r="Q157">
        <v>33.174199999999999</v>
      </c>
      <c r="R157">
        <v>14.4918</v>
      </c>
      <c r="S157">
        <v>4.8503999999999996</v>
      </c>
      <c r="T157">
        <v>8.0137999999999998</v>
      </c>
      <c r="U157">
        <v>3.9958999999999998</v>
      </c>
      <c r="V157">
        <v>2.1524999999999999</v>
      </c>
      <c r="W157">
        <v>1.3873</v>
      </c>
      <c r="X157">
        <v>1.5094000000000001</v>
      </c>
      <c r="Y157">
        <v>0</v>
      </c>
      <c r="Z157">
        <v>20.151399999999999</v>
      </c>
      <c r="AA157" t="s">
        <v>316</v>
      </c>
      <c r="AB157">
        <v>1.6576</v>
      </c>
      <c r="AC157" t="s">
        <v>317</v>
      </c>
      <c r="AD157">
        <v>1.851</v>
      </c>
      <c r="AE157" t="s">
        <v>551</v>
      </c>
      <c r="AF157">
        <v>2.3064</v>
      </c>
      <c r="AG157">
        <v>15.5997</v>
      </c>
      <c r="AH157">
        <v>253.8613</v>
      </c>
      <c r="AI157">
        <v>5</v>
      </c>
      <c r="AJ157">
        <v>3</v>
      </c>
      <c r="AK157">
        <v>78</v>
      </c>
      <c r="AL157">
        <v>12</v>
      </c>
      <c r="AM157">
        <v>13</v>
      </c>
      <c r="AN157" t="s">
        <v>5</v>
      </c>
      <c r="AP157" t="str">
        <f t="shared" si="2"/>
        <v/>
      </c>
    </row>
    <row r="158" spans="1:42">
      <c r="A158" t="s">
        <v>732</v>
      </c>
      <c r="B158" s="4">
        <v>43403</v>
      </c>
      <c r="C158" s="1">
        <v>0.62847222222222221</v>
      </c>
      <c r="D158" t="s">
        <v>156</v>
      </c>
      <c r="E158" t="s">
        <v>719</v>
      </c>
      <c r="F158" t="s">
        <v>335</v>
      </c>
      <c r="G158">
        <v>6728</v>
      </c>
      <c r="H158" t="s">
        <v>231</v>
      </c>
      <c r="I158" t="s">
        <v>232</v>
      </c>
      <c r="J158" t="s">
        <v>5</v>
      </c>
      <c r="K158" t="s">
        <v>278</v>
      </c>
      <c r="L158" t="s">
        <v>720</v>
      </c>
      <c r="M158">
        <v>4</v>
      </c>
      <c r="N158">
        <v>5</v>
      </c>
      <c r="O158">
        <v>58.365499999999997</v>
      </c>
      <c r="P158">
        <v>79.287999999999997</v>
      </c>
      <c r="Q158">
        <v>26.655999999999999</v>
      </c>
      <c r="R158">
        <v>9.0731999999999999</v>
      </c>
      <c r="S158">
        <v>4.9661999999999997</v>
      </c>
      <c r="T158">
        <v>9.9452999999999996</v>
      </c>
      <c r="U158">
        <v>3.8334999999999999</v>
      </c>
      <c r="V158">
        <v>3.1385999999999998</v>
      </c>
      <c r="W158">
        <v>2.1960000000000002</v>
      </c>
      <c r="X158">
        <v>1.9350000000000001</v>
      </c>
      <c r="Y158">
        <v>0</v>
      </c>
      <c r="Z158">
        <v>20.675000000000001</v>
      </c>
      <c r="AA158" t="s">
        <v>298</v>
      </c>
      <c r="AB158">
        <v>1.8779999999999999</v>
      </c>
      <c r="AC158" t="s">
        <v>296</v>
      </c>
      <c r="AD158">
        <v>1.5189999999999999</v>
      </c>
      <c r="AE158" t="s">
        <v>733</v>
      </c>
      <c r="AF158">
        <v>1.1482000000000001</v>
      </c>
      <c r="AG158">
        <v>15.9777</v>
      </c>
      <c r="AH158">
        <v>240.59520000000001</v>
      </c>
      <c r="AI158">
        <v>14</v>
      </c>
      <c r="AJ158">
        <v>2</v>
      </c>
      <c r="AK158">
        <v>80</v>
      </c>
      <c r="AL158">
        <v>12</v>
      </c>
      <c r="AM158">
        <v>15</v>
      </c>
      <c r="AN158" t="s">
        <v>5</v>
      </c>
      <c r="AP158" t="str">
        <f t="shared" si="2"/>
        <v/>
      </c>
    </row>
    <row r="159" spans="1:42">
      <c r="A159" t="s">
        <v>734</v>
      </c>
      <c r="B159" s="4">
        <v>43403</v>
      </c>
      <c r="C159" s="1">
        <v>0.62847222222222221</v>
      </c>
      <c r="D159" t="s">
        <v>156</v>
      </c>
      <c r="E159" t="s">
        <v>719</v>
      </c>
      <c r="F159" t="s">
        <v>335</v>
      </c>
      <c r="G159">
        <v>6728</v>
      </c>
      <c r="H159" t="s">
        <v>231</v>
      </c>
      <c r="I159" t="s">
        <v>232</v>
      </c>
      <c r="J159" t="s">
        <v>5</v>
      </c>
      <c r="K159" t="s">
        <v>278</v>
      </c>
      <c r="L159" t="s">
        <v>720</v>
      </c>
      <c r="M159">
        <v>1</v>
      </c>
      <c r="N159">
        <v>7</v>
      </c>
      <c r="O159">
        <v>69.42</v>
      </c>
      <c r="P159">
        <v>49.552</v>
      </c>
      <c r="Q159">
        <v>47.2</v>
      </c>
      <c r="R159">
        <v>10.338900000000001</v>
      </c>
      <c r="S159">
        <v>7.1134000000000004</v>
      </c>
      <c r="T159">
        <v>5.8090000000000002</v>
      </c>
      <c r="U159">
        <v>5.6258999999999997</v>
      </c>
      <c r="V159">
        <v>3.4293999999999998</v>
      </c>
      <c r="W159">
        <v>1.7378</v>
      </c>
      <c r="X159">
        <v>2.7139000000000002</v>
      </c>
      <c r="Y159">
        <v>0</v>
      </c>
      <c r="Z159">
        <v>14.993600000000001</v>
      </c>
      <c r="AA159" t="s">
        <v>646</v>
      </c>
      <c r="AB159">
        <v>2.9016000000000002</v>
      </c>
      <c r="AC159" t="s">
        <v>243</v>
      </c>
      <c r="AD159">
        <v>1.5840000000000001</v>
      </c>
      <c r="AE159" t="s">
        <v>282</v>
      </c>
      <c r="AF159">
        <v>1.6639999999999999</v>
      </c>
      <c r="AG159">
        <v>12.1083</v>
      </c>
      <c r="AH159">
        <v>236.1917</v>
      </c>
      <c r="AI159">
        <v>12</v>
      </c>
      <c r="AJ159">
        <v>4</v>
      </c>
      <c r="AK159">
        <v>84</v>
      </c>
      <c r="AL159">
        <v>12</v>
      </c>
      <c r="AM159">
        <v>12</v>
      </c>
      <c r="AN159" t="s">
        <v>5</v>
      </c>
      <c r="AP159" t="str">
        <f t="shared" si="2"/>
        <v/>
      </c>
    </row>
    <row r="160" spans="1:42">
      <c r="A160" t="s">
        <v>735</v>
      </c>
      <c r="B160" s="4">
        <v>43403</v>
      </c>
      <c r="C160" s="1">
        <v>0.62847222222222221</v>
      </c>
      <c r="D160" t="s">
        <v>156</v>
      </c>
      <c r="E160" t="s">
        <v>719</v>
      </c>
      <c r="F160" t="s">
        <v>335</v>
      </c>
      <c r="G160">
        <v>6728</v>
      </c>
      <c r="H160" t="s">
        <v>231</v>
      </c>
      <c r="I160" t="s">
        <v>232</v>
      </c>
      <c r="J160" t="s">
        <v>5</v>
      </c>
      <c r="K160" t="s">
        <v>278</v>
      </c>
      <c r="L160" t="s">
        <v>720</v>
      </c>
      <c r="M160">
        <v>11</v>
      </c>
      <c r="N160">
        <v>6</v>
      </c>
      <c r="O160">
        <v>79.02</v>
      </c>
      <c r="P160">
        <v>41.934800000000003</v>
      </c>
      <c r="Q160">
        <v>24.310400000000001</v>
      </c>
      <c r="R160">
        <v>7.5772000000000004</v>
      </c>
      <c r="S160">
        <v>5.6148999999999996</v>
      </c>
      <c r="T160">
        <v>4.5902000000000003</v>
      </c>
      <c r="U160">
        <v>3.3228</v>
      </c>
      <c r="V160">
        <v>3.0939999999999999</v>
      </c>
      <c r="W160">
        <v>2.0297999999999998</v>
      </c>
      <c r="X160">
        <v>1.1953</v>
      </c>
      <c r="Y160">
        <v>0</v>
      </c>
      <c r="Z160">
        <v>19.614999999999998</v>
      </c>
      <c r="AA160" t="s">
        <v>451</v>
      </c>
      <c r="AB160">
        <v>1.9976</v>
      </c>
      <c r="AC160" t="s">
        <v>736</v>
      </c>
      <c r="AD160">
        <v>0.94789999999999996</v>
      </c>
      <c r="AE160" t="s">
        <v>239</v>
      </c>
      <c r="AF160">
        <v>1.4051</v>
      </c>
      <c r="AG160">
        <v>22.197900000000001</v>
      </c>
      <c r="AH160">
        <v>218.85290000000001</v>
      </c>
      <c r="AI160">
        <v>7</v>
      </c>
      <c r="AJ160">
        <v>11</v>
      </c>
      <c r="AK160">
        <v>70</v>
      </c>
      <c r="AL160">
        <v>12</v>
      </c>
      <c r="AM160">
        <v>10</v>
      </c>
      <c r="AN160" t="s">
        <v>5</v>
      </c>
      <c r="AP160" t="str">
        <f t="shared" si="2"/>
        <v/>
      </c>
    </row>
    <row r="161" spans="1:42">
      <c r="A161" t="s">
        <v>737</v>
      </c>
      <c r="B161" s="4">
        <v>43403</v>
      </c>
      <c r="C161" s="1">
        <v>0.62847222222222221</v>
      </c>
      <c r="D161" t="s">
        <v>156</v>
      </c>
      <c r="E161" t="s">
        <v>719</v>
      </c>
      <c r="F161" t="s">
        <v>335</v>
      </c>
      <c r="G161">
        <v>6728</v>
      </c>
      <c r="H161" t="s">
        <v>231</v>
      </c>
      <c r="I161" t="s">
        <v>232</v>
      </c>
      <c r="J161" t="s">
        <v>5</v>
      </c>
      <c r="K161" t="s">
        <v>278</v>
      </c>
      <c r="L161" t="s">
        <v>720</v>
      </c>
      <c r="M161">
        <v>7</v>
      </c>
      <c r="N161">
        <v>4</v>
      </c>
      <c r="O161">
        <v>50.786000000000001</v>
      </c>
      <c r="P161">
        <v>39.729999999999997</v>
      </c>
      <c r="Q161">
        <v>30.729600000000001</v>
      </c>
      <c r="R161">
        <v>11.6691</v>
      </c>
      <c r="S161">
        <v>9.8012999999999995</v>
      </c>
      <c r="T161">
        <v>5.5042</v>
      </c>
      <c r="U161">
        <v>3.2757000000000001</v>
      </c>
      <c r="V161">
        <v>1.4544999999999999</v>
      </c>
      <c r="W161">
        <v>1.7384999999999999</v>
      </c>
      <c r="X161">
        <v>1.8187</v>
      </c>
      <c r="Y161">
        <v>0</v>
      </c>
      <c r="Z161">
        <v>15.631399999999999</v>
      </c>
      <c r="AA161" t="s">
        <v>324</v>
      </c>
      <c r="AB161">
        <v>0.5091</v>
      </c>
      <c r="AC161" t="s">
        <v>555</v>
      </c>
      <c r="AD161">
        <v>2.3771</v>
      </c>
      <c r="AE161" t="s">
        <v>738</v>
      </c>
      <c r="AF161">
        <v>1.8906000000000001</v>
      </c>
      <c r="AG161">
        <v>38.980899999999998</v>
      </c>
      <c r="AH161">
        <v>215.89660000000001</v>
      </c>
      <c r="AI161">
        <v>14</v>
      </c>
      <c r="AJ161">
        <v>12</v>
      </c>
      <c r="AK161">
        <v>78</v>
      </c>
      <c r="AL161">
        <v>12</v>
      </c>
      <c r="AM161">
        <v>18</v>
      </c>
      <c r="AN161" t="s">
        <v>5</v>
      </c>
      <c r="AP161" t="str">
        <f t="shared" si="2"/>
        <v/>
      </c>
    </row>
    <row r="162" spans="1:42">
      <c r="A162" t="s">
        <v>739</v>
      </c>
      <c r="B162" s="4">
        <v>43403</v>
      </c>
      <c r="C162" s="1">
        <v>0.62847222222222221</v>
      </c>
      <c r="D162" t="s">
        <v>156</v>
      </c>
      <c r="E162" t="s">
        <v>719</v>
      </c>
      <c r="F162" t="s">
        <v>335</v>
      </c>
      <c r="G162">
        <v>6728</v>
      </c>
      <c r="H162" t="s">
        <v>231</v>
      </c>
      <c r="I162" t="s">
        <v>232</v>
      </c>
      <c r="J162" t="s">
        <v>5</v>
      </c>
      <c r="K162" t="s">
        <v>278</v>
      </c>
      <c r="L162" t="s">
        <v>720</v>
      </c>
      <c r="M162">
        <v>10</v>
      </c>
      <c r="N162">
        <v>5</v>
      </c>
      <c r="O162">
        <v>48.1098</v>
      </c>
      <c r="P162">
        <v>54.650300000000001</v>
      </c>
      <c r="Q162">
        <v>30.9236</v>
      </c>
      <c r="R162">
        <v>11.679600000000001</v>
      </c>
      <c r="S162">
        <v>6.0646000000000004</v>
      </c>
      <c r="T162">
        <v>5.6653000000000002</v>
      </c>
      <c r="U162">
        <v>2.7000999999999999</v>
      </c>
      <c r="V162">
        <v>1.3438000000000001</v>
      </c>
      <c r="W162">
        <v>1.7455000000000001</v>
      </c>
      <c r="X162">
        <v>1.0744</v>
      </c>
      <c r="Y162">
        <v>0</v>
      </c>
      <c r="Z162">
        <v>14.6557</v>
      </c>
      <c r="AA162" t="s">
        <v>257</v>
      </c>
      <c r="AB162">
        <v>2.2075</v>
      </c>
      <c r="AC162" t="s">
        <v>258</v>
      </c>
      <c r="AD162">
        <v>1.9191</v>
      </c>
      <c r="AE162" t="s">
        <v>740</v>
      </c>
      <c r="AF162">
        <v>1.3580000000000001</v>
      </c>
      <c r="AG162">
        <v>29.8431</v>
      </c>
      <c r="AH162">
        <v>213.94030000000001</v>
      </c>
      <c r="AI162">
        <v>16</v>
      </c>
      <c r="AJ162">
        <v>8</v>
      </c>
      <c r="AK162">
        <v>72</v>
      </c>
      <c r="AL162">
        <v>12</v>
      </c>
      <c r="AM162">
        <v>21</v>
      </c>
      <c r="AN162" t="s">
        <v>5</v>
      </c>
      <c r="AP162" t="str">
        <f t="shared" si="2"/>
        <v/>
      </c>
    </row>
    <row r="163" spans="1:42">
      <c r="A163" t="s">
        <v>741</v>
      </c>
      <c r="B163" s="4">
        <v>43403</v>
      </c>
      <c r="C163" s="1">
        <v>0.62847222222222221</v>
      </c>
      <c r="D163" t="s">
        <v>156</v>
      </c>
      <c r="E163" t="s">
        <v>719</v>
      </c>
      <c r="F163" t="s">
        <v>335</v>
      </c>
      <c r="G163">
        <v>6728</v>
      </c>
      <c r="H163" t="s">
        <v>231</v>
      </c>
      <c r="I163" t="s">
        <v>232</v>
      </c>
      <c r="J163" t="s">
        <v>5</v>
      </c>
      <c r="K163" t="s">
        <v>278</v>
      </c>
      <c r="L163" t="s">
        <v>720</v>
      </c>
      <c r="M163">
        <v>12</v>
      </c>
      <c r="N163">
        <v>8</v>
      </c>
      <c r="O163">
        <v>70.724999999999994</v>
      </c>
      <c r="P163">
        <v>47.252000000000002</v>
      </c>
      <c r="Q163">
        <v>22.821999999999999</v>
      </c>
      <c r="R163">
        <v>7.3497000000000003</v>
      </c>
      <c r="S163">
        <v>8.4780999999999995</v>
      </c>
      <c r="T163">
        <v>4.5858999999999996</v>
      </c>
      <c r="U163">
        <v>4.6356000000000002</v>
      </c>
      <c r="V163">
        <v>2.4321000000000002</v>
      </c>
      <c r="W163">
        <v>1.9696</v>
      </c>
      <c r="X163">
        <v>2.1791999999999998</v>
      </c>
      <c r="Y163">
        <v>0</v>
      </c>
      <c r="Z163">
        <v>19.766400000000001</v>
      </c>
      <c r="AA163" t="s">
        <v>662</v>
      </c>
      <c r="AB163">
        <v>0.1792</v>
      </c>
      <c r="AC163" t="s">
        <v>742</v>
      </c>
      <c r="AD163">
        <v>0.91920000000000002</v>
      </c>
      <c r="AE163" t="s">
        <v>743</v>
      </c>
      <c r="AF163">
        <v>1.7642</v>
      </c>
      <c r="AG163">
        <v>16.212900000000001</v>
      </c>
      <c r="AH163">
        <v>211.27119999999999</v>
      </c>
      <c r="AI163">
        <v>20</v>
      </c>
      <c r="AJ163">
        <v>7</v>
      </c>
      <c r="AK163">
        <v>70</v>
      </c>
      <c r="AL163">
        <v>12</v>
      </c>
      <c r="AM163">
        <v>10</v>
      </c>
      <c r="AN163" t="s">
        <v>5</v>
      </c>
      <c r="AP163" t="str">
        <f t="shared" si="2"/>
        <v/>
      </c>
    </row>
    <row r="164" spans="1:42">
      <c r="A164" t="s">
        <v>744</v>
      </c>
      <c r="B164" s="4">
        <v>43403</v>
      </c>
      <c r="C164" s="1">
        <v>0.62847222222222221</v>
      </c>
      <c r="D164" t="s">
        <v>156</v>
      </c>
      <c r="E164" t="s">
        <v>719</v>
      </c>
      <c r="F164" t="s">
        <v>335</v>
      </c>
      <c r="G164">
        <v>6728</v>
      </c>
      <c r="H164" t="s">
        <v>231</v>
      </c>
      <c r="I164" t="s">
        <v>232</v>
      </c>
      <c r="J164" t="s">
        <v>5</v>
      </c>
      <c r="K164" t="s">
        <v>278</v>
      </c>
      <c r="L164" t="s">
        <v>720</v>
      </c>
      <c r="M164">
        <v>6</v>
      </c>
      <c r="N164">
        <v>3</v>
      </c>
      <c r="O164">
        <v>50.924999999999997</v>
      </c>
      <c r="P164">
        <v>46.392800000000001</v>
      </c>
      <c r="Q164">
        <v>22.2973</v>
      </c>
      <c r="R164">
        <v>7.8640999999999996</v>
      </c>
      <c r="S164">
        <v>8.7759</v>
      </c>
      <c r="T164">
        <v>7.6470000000000002</v>
      </c>
      <c r="U164">
        <v>3.3824999999999998</v>
      </c>
      <c r="V164">
        <v>3.7006000000000001</v>
      </c>
      <c r="W164">
        <v>1.9117</v>
      </c>
      <c r="X164">
        <v>2.7181999999999999</v>
      </c>
      <c r="Y164">
        <v>0</v>
      </c>
      <c r="Z164">
        <v>18.845700000000001</v>
      </c>
      <c r="AA164" t="s">
        <v>237</v>
      </c>
      <c r="AB164">
        <v>2.4613</v>
      </c>
      <c r="AC164" t="s">
        <v>262</v>
      </c>
      <c r="AD164">
        <v>2.0072000000000001</v>
      </c>
      <c r="AE164" t="s">
        <v>330</v>
      </c>
      <c r="AF164">
        <v>1.5149999999999999</v>
      </c>
      <c r="AG164">
        <v>24.604900000000001</v>
      </c>
      <c r="AH164">
        <v>205.04910000000001</v>
      </c>
      <c r="AI164">
        <v>25</v>
      </c>
      <c r="AJ164">
        <v>1</v>
      </c>
      <c r="AK164">
        <v>79</v>
      </c>
      <c r="AL164">
        <v>12</v>
      </c>
      <c r="AM164">
        <v>18</v>
      </c>
      <c r="AN164" t="s">
        <v>5</v>
      </c>
      <c r="AP164" t="str">
        <f t="shared" si="2"/>
        <v/>
      </c>
    </row>
    <row r="165" spans="1:42">
      <c r="A165" t="s">
        <v>747</v>
      </c>
      <c r="B165" s="4">
        <v>43403</v>
      </c>
      <c r="C165" s="1">
        <v>0.63541666666666663</v>
      </c>
      <c r="D165" t="s">
        <v>162</v>
      </c>
      <c r="E165" t="s">
        <v>745</v>
      </c>
      <c r="F165" t="s">
        <v>335</v>
      </c>
      <c r="G165">
        <v>4614</v>
      </c>
      <c r="H165" t="s">
        <v>336</v>
      </c>
      <c r="I165" t="s">
        <v>337</v>
      </c>
      <c r="J165" t="s">
        <v>5</v>
      </c>
      <c r="K165" t="s">
        <v>338</v>
      </c>
      <c r="L165" t="s">
        <v>746</v>
      </c>
      <c r="M165">
        <v>2</v>
      </c>
      <c r="N165">
        <v>8</v>
      </c>
      <c r="O165">
        <v>66.66</v>
      </c>
      <c r="P165">
        <v>55.455199999999998</v>
      </c>
      <c r="Q165">
        <v>26.457799999999999</v>
      </c>
      <c r="R165">
        <v>9.3915000000000006</v>
      </c>
      <c r="S165">
        <v>9.4575999999999993</v>
      </c>
      <c r="T165">
        <v>4.1576000000000004</v>
      </c>
      <c r="U165">
        <v>3.2658999999999998</v>
      </c>
      <c r="V165">
        <v>3.319</v>
      </c>
      <c r="W165">
        <v>1.1124000000000001</v>
      </c>
      <c r="X165">
        <v>1.0909</v>
      </c>
      <c r="Y165">
        <v>0</v>
      </c>
      <c r="Z165">
        <v>20.718599999999999</v>
      </c>
      <c r="AA165" t="s">
        <v>748</v>
      </c>
      <c r="AB165">
        <v>1.9923999999999999</v>
      </c>
      <c r="AC165" t="s">
        <v>749</v>
      </c>
      <c r="AD165">
        <v>1.6220000000000001</v>
      </c>
      <c r="AE165" t="s">
        <v>750</v>
      </c>
      <c r="AF165">
        <v>1.6134999999999999</v>
      </c>
      <c r="AG165">
        <v>17.720500000000001</v>
      </c>
      <c r="AH165" s="23">
        <v>224.03489999999999</v>
      </c>
      <c r="AI165">
        <v>10</v>
      </c>
      <c r="AK165">
        <v>105</v>
      </c>
      <c r="AL165">
        <v>10</v>
      </c>
      <c r="AM165">
        <v>31</v>
      </c>
      <c r="AN165" t="s">
        <v>751</v>
      </c>
      <c r="AP165" t="str">
        <f t="shared" si="2"/>
        <v>Bold</v>
      </c>
    </row>
    <row r="166" spans="1:42">
      <c r="A166" t="s">
        <v>752</v>
      </c>
      <c r="B166" s="4">
        <v>43403</v>
      </c>
      <c r="C166" s="1">
        <v>0.63541666666666663</v>
      </c>
      <c r="D166" t="s">
        <v>162</v>
      </c>
      <c r="E166" t="s">
        <v>745</v>
      </c>
      <c r="F166" t="s">
        <v>335</v>
      </c>
      <c r="G166">
        <v>4614</v>
      </c>
      <c r="H166" t="s">
        <v>336</v>
      </c>
      <c r="I166" t="s">
        <v>337</v>
      </c>
      <c r="J166" t="s">
        <v>5</v>
      </c>
      <c r="K166" t="s">
        <v>338</v>
      </c>
      <c r="L166" t="s">
        <v>746</v>
      </c>
      <c r="M166">
        <v>1</v>
      </c>
      <c r="N166">
        <v>7</v>
      </c>
      <c r="O166">
        <v>84.825000000000003</v>
      </c>
      <c r="P166">
        <v>42.825600000000001</v>
      </c>
      <c r="Q166">
        <v>16.8888</v>
      </c>
      <c r="R166">
        <v>10.1625</v>
      </c>
      <c r="S166">
        <v>7.6970000000000001</v>
      </c>
      <c r="T166">
        <v>3.9173</v>
      </c>
      <c r="U166">
        <v>2.7029000000000001</v>
      </c>
      <c r="V166">
        <v>1.1498999999999999</v>
      </c>
      <c r="W166">
        <v>1.3142</v>
      </c>
      <c r="X166">
        <v>1.0714999999999999</v>
      </c>
      <c r="Y166">
        <v>0</v>
      </c>
      <c r="Z166">
        <v>17.4514</v>
      </c>
      <c r="AA166" t="s">
        <v>578</v>
      </c>
      <c r="AB166">
        <v>1.0210999999999999</v>
      </c>
      <c r="AC166" t="s">
        <v>478</v>
      </c>
      <c r="AD166">
        <v>0.9728</v>
      </c>
      <c r="AE166" t="s">
        <v>474</v>
      </c>
      <c r="AF166">
        <v>1.7141</v>
      </c>
      <c r="AG166">
        <v>27.475200000000001</v>
      </c>
      <c r="AH166">
        <v>221.18940000000001</v>
      </c>
      <c r="AI166">
        <v>6.5</v>
      </c>
      <c r="AK166">
        <v>106</v>
      </c>
      <c r="AL166">
        <v>10</v>
      </c>
      <c r="AM166">
        <v>22</v>
      </c>
      <c r="AN166" t="s">
        <v>751</v>
      </c>
      <c r="AP166" t="str">
        <f t="shared" si="2"/>
        <v/>
      </c>
    </row>
    <row r="167" spans="1:42">
      <c r="A167" t="s">
        <v>753</v>
      </c>
      <c r="B167" s="4">
        <v>43403</v>
      </c>
      <c r="C167" s="1">
        <v>0.63541666666666663</v>
      </c>
      <c r="D167" t="s">
        <v>162</v>
      </c>
      <c r="E167" t="s">
        <v>745</v>
      </c>
      <c r="F167" t="s">
        <v>335</v>
      </c>
      <c r="G167">
        <v>4614</v>
      </c>
      <c r="H167" t="s">
        <v>336</v>
      </c>
      <c r="I167" t="s">
        <v>337</v>
      </c>
      <c r="J167" t="s">
        <v>5</v>
      </c>
      <c r="K167" t="s">
        <v>338</v>
      </c>
      <c r="L167" t="s">
        <v>746</v>
      </c>
      <c r="M167">
        <v>8</v>
      </c>
      <c r="N167">
        <v>6</v>
      </c>
      <c r="O167">
        <v>57.131999999999998</v>
      </c>
      <c r="P167">
        <v>73.78</v>
      </c>
      <c r="Q167">
        <v>32.83</v>
      </c>
      <c r="R167">
        <v>5.4812000000000003</v>
      </c>
      <c r="S167">
        <v>4.2104999999999997</v>
      </c>
      <c r="T167">
        <v>3.6294</v>
      </c>
      <c r="U167">
        <v>1.6947000000000001</v>
      </c>
      <c r="V167">
        <v>1.3196000000000001</v>
      </c>
      <c r="W167">
        <v>1.2668999999999999</v>
      </c>
      <c r="X167">
        <v>1.0247999999999999</v>
      </c>
      <c r="Y167">
        <v>0</v>
      </c>
      <c r="Z167">
        <v>7.5608000000000004</v>
      </c>
      <c r="AA167" t="s">
        <v>564</v>
      </c>
      <c r="AB167">
        <v>1.5154000000000001</v>
      </c>
      <c r="AC167" t="s">
        <v>754</v>
      </c>
      <c r="AD167">
        <v>1.1879999999999999</v>
      </c>
      <c r="AE167" t="s">
        <v>755</v>
      </c>
      <c r="AF167">
        <v>1.1332</v>
      </c>
      <c r="AG167">
        <v>19.207599999999999</v>
      </c>
      <c r="AH167">
        <v>212.9742</v>
      </c>
      <c r="AI167">
        <v>6.5</v>
      </c>
      <c r="AK167">
        <v>96</v>
      </c>
      <c r="AL167">
        <v>10</v>
      </c>
      <c r="AM167">
        <v>188</v>
      </c>
      <c r="AN167" t="s">
        <v>751</v>
      </c>
      <c r="AP167" t="str">
        <f t="shared" si="2"/>
        <v/>
      </c>
    </row>
    <row r="168" spans="1:42">
      <c r="A168" t="s">
        <v>756</v>
      </c>
      <c r="B168" s="4">
        <v>43403</v>
      </c>
      <c r="C168" s="1">
        <v>0.63541666666666663</v>
      </c>
      <c r="D168" t="s">
        <v>162</v>
      </c>
      <c r="E168" t="s">
        <v>745</v>
      </c>
      <c r="F168" t="s">
        <v>335</v>
      </c>
      <c r="G168">
        <v>4614</v>
      </c>
      <c r="H168" t="s">
        <v>336</v>
      </c>
      <c r="I168" t="s">
        <v>337</v>
      </c>
      <c r="J168" t="s">
        <v>5</v>
      </c>
      <c r="K168" t="s">
        <v>338</v>
      </c>
      <c r="L168" t="s">
        <v>746</v>
      </c>
      <c r="M168">
        <v>3</v>
      </c>
      <c r="N168">
        <v>5</v>
      </c>
      <c r="O168">
        <v>80.792000000000002</v>
      </c>
      <c r="P168">
        <v>39.682099999999998</v>
      </c>
      <c r="Q168">
        <v>27.333300000000001</v>
      </c>
      <c r="R168">
        <v>8.4600000000000009</v>
      </c>
      <c r="S168">
        <v>5.6981000000000002</v>
      </c>
      <c r="T168">
        <v>3.5598000000000001</v>
      </c>
      <c r="U168">
        <v>2.6183999999999998</v>
      </c>
      <c r="V168">
        <v>1.9444999999999999</v>
      </c>
      <c r="W168">
        <v>0</v>
      </c>
      <c r="X168">
        <v>0</v>
      </c>
      <c r="Y168">
        <v>3.0297999999999998</v>
      </c>
      <c r="Z168">
        <v>15.3871</v>
      </c>
      <c r="AA168" t="s">
        <v>358</v>
      </c>
      <c r="AB168">
        <v>2.5981999999999998</v>
      </c>
      <c r="AC168" t="s">
        <v>757</v>
      </c>
      <c r="AD168">
        <v>2.3595999999999999</v>
      </c>
      <c r="AE168" t="s">
        <v>758</v>
      </c>
      <c r="AF168">
        <v>1.3031999999999999</v>
      </c>
      <c r="AG168">
        <v>10.399800000000001</v>
      </c>
      <c r="AH168">
        <v>205.16589999999999</v>
      </c>
      <c r="AI168">
        <v>5.5</v>
      </c>
      <c r="AK168">
        <v>103</v>
      </c>
      <c r="AL168">
        <v>10</v>
      </c>
      <c r="AM168">
        <v>37</v>
      </c>
      <c r="AN168" t="s">
        <v>751</v>
      </c>
      <c r="AP168" t="str">
        <f t="shared" si="2"/>
        <v/>
      </c>
    </row>
    <row r="169" spans="1:42">
      <c r="A169" t="s">
        <v>759</v>
      </c>
      <c r="B169" s="4">
        <v>43403</v>
      </c>
      <c r="C169" s="1">
        <v>0.63541666666666663</v>
      </c>
      <c r="D169" t="s">
        <v>162</v>
      </c>
      <c r="E169" t="s">
        <v>745</v>
      </c>
      <c r="F169" t="s">
        <v>335</v>
      </c>
      <c r="G169">
        <v>4614</v>
      </c>
      <c r="H169" t="s">
        <v>336</v>
      </c>
      <c r="I169" t="s">
        <v>337</v>
      </c>
      <c r="J169" t="s">
        <v>5</v>
      </c>
      <c r="K169" t="s">
        <v>338</v>
      </c>
      <c r="L169" t="s">
        <v>746</v>
      </c>
      <c r="M169">
        <v>6</v>
      </c>
      <c r="N169">
        <v>8</v>
      </c>
      <c r="O169">
        <v>74.760000000000005</v>
      </c>
      <c r="P169">
        <v>38.020200000000003</v>
      </c>
      <c r="Q169">
        <v>23.8278</v>
      </c>
      <c r="R169">
        <v>3.9135</v>
      </c>
      <c r="S169">
        <v>5.1692</v>
      </c>
      <c r="T169">
        <v>3.5394999999999999</v>
      </c>
      <c r="U169">
        <v>2.2294</v>
      </c>
      <c r="V169">
        <v>1.7104999999999999</v>
      </c>
      <c r="W169">
        <v>2.1604000000000001</v>
      </c>
      <c r="X169">
        <v>1.5466</v>
      </c>
      <c r="Y169">
        <v>0</v>
      </c>
      <c r="Z169">
        <v>11.416399999999999</v>
      </c>
      <c r="AA169" t="s">
        <v>760</v>
      </c>
      <c r="AB169">
        <v>1.3617999999999999</v>
      </c>
      <c r="AC169" t="s">
        <v>761</v>
      </c>
      <c r="AD169">
        <v>2.1431</v>
      </c>
      <c r="AE169" t="s">
        <v>762</v>
      </c>
      <c r="AF169">
        <v>1.1850000000000001</v>
      </c>
      <c r="AG169">
        <v>14.099399999999999</v>
      </c>
      <c r="AH169">
        <v>187.0829</v>
      </c>
      <c r="AI169">
        <v>4.5</v>
      </c>
      <c r="AK169">
        <v>97</v>
      </c>
      <c r="AL169">
        <v>10</v>
      </c>
      <c r="AM169">
        <v>17</v>
      </c>
      <c r="AN169" t="s">
        <v>751</v>
      </c>
      <c r="AP169" t="str">
        <f t="shared" si="2"/>
        <v/>
      </c>
    </row>
    <row r="170" spans="1:42">
      <c r="A170" t="s">
        <v>763</v>
      </c>
      <c r="B170" s="4">
        <v>43403</v>
      </c>
      <c r="C170" s="1">
        <v>0.63541666666666663</v>
      </c>
      <c r="D170" t="s">
        <v>162</v>
      </c>
      <c r="E170" t="s">
        <v>745</v>
      </c>
      <c r="F170" t="s">
        <v>335</v>
      </c>
      <c r="G170">
        <v>4614</v>
      </c>
      <c r="H170" t="s">
        <v>336</v>
      </c>
      <c r="I170" t="s">
        <v>337</v>
      </c>
      <c r="J170" t="s">
        <v>5</v>
      </c>
      <c r="K170" t="s">
        <v>338</v>
      </c>
      <c r="L170" t="s">
        <v>746</v>
      </c>
      <c r="M170">
        <v>7</v>
      </c>
      <c r="N170">
        <v>10</v>
      </c>
      <c r="O170">
        <v>58.407600000000002</v>
      </c>
      <c r="P170">
        <v>33.024500000000003</v>
      </c>
      <c r="Q170">
        <v>29.723700000000001</v>
      </c>
      <c r="R170">
        <v>5.7923</v>
      </c>
      <c r="S170">
        <v>3.2277999999999998</v>
      </c>
      <c r="T170">
        <v>3.4910999999999999</v>
      </c>
      <c r="U170">
        <v>3.6362000000000001</v>
      </c>
      <c r="V170">
        <v>1.6164000000000001</v>
      </c>
      <c r="W170">
        <v>0.9617</v>
      </c>
      <c r="X170">
        <v>2.0884</v>
      </c>
      <c r="Y170">
        <v>0</v>
      </c>
      <c r="Z170">
        <v>12.185</v>
      </c>
      <c r="AA170" t="s">
        <v>581</v>
      </c>
      <c r="AB170">
        <v>2.4525999999999999</v>
      </c>
      <c r="AC170" t="s">
        <v>582</v>
      </c>
      <c r="AD170">
        <v>0.6885</v>
      </c>
      <c r="AE170" t="s">
        <v>395</v>
      </c>
      <c r="AF170">
        <v>0.93220000000000003</v>
      </c>
      <c r="AG170">
        <v>18.165199999999999</v>
      </c>
      <c r="AH170">
        <v>176.39320000000001</v>
      </c>
      <c r="AI170">
        <v>10</v>
      </c>
      <c r="AK170">
        <v>96</v>
      </c>
      <c r="AL170">
        <v>10</v>
      </c>
      <c r="AM170">
        <v>35</v>
      </c>
      <c r="AN170" t="s">
        <v>751</v>
      </c>
      <c r="AP170" t="str">
        <f t="shared" si="2"/>
        <v/>
      </c>
    </row>
    <row r="171" spans="1:42">
      <c r="A171" t="s">
        <v>764</v>
      </c>
      <c r="B171" s="4">
        <v>43403</v>
      </c>
      <c r="C171" s="1">
        <v>0.63541666666666663</v>
      </c>
      <c r="D171" t="s">
        <v>162</v>
      </c>
      <c r="E171" t="s">
        <v>745</v>
      </c>
      <c r="F171" t="s">
        <v>335</v>
      </c>
      <c r="G171">
        <v>4614</v>
      </c>
      <c r="H171" t="s">
        <v>336</v>
      </c>
      <c r="I171" t="s">
        <v>337</v>
      </c>
      <c r="J171" t="s">
        <v>5</v>
      </c>
      <c r="K171" t="s">
        <v>338</v>
      </c>
      <c r="L171" t="s">
        <v>746</v>
      </c>
      <c r="M171">
        <v>4</v>
      </c>
      <c r="N171">
        <v>7</v>
      </c>
      <c r="O171">
        <v>41.668999999999997</v>
      </c>
      <c r="P171">
        <v>61.56</v>
      </c>
      <c r="Q171">
        <v>19.446400000000001</v>
      </c>
      <c r="R171">
        <v>6.3231999999999999</v>
      </c>
      <c r="S171">
        <v>4.3202999999999996</v>
      </c>
      <c r="T171">
        <v>2.7561</v>
      </c>
      <c r="U171">
        <v>1.9214</v>
      </c>
      <c r="V171">
        <v>0.80530000000000002</v>
      </c>
      <c r="W171">
        <v>0.77880000000000005</v>
      </c>
      <c r="X171">
        <v>0.52310000000000001</v>
      </c>
      <c r="Y171">
        <v>0</v>
      </c>
      <c r="Z171">
        <v>8.1382999999999992</v>
      </c>
      <c r="AA171" t="s">
        <v>765</v>
      </c>
      <c r="AB171">
        <v>2.9723000000000002</v>
      </c>
      <c r="AC171" t="s">
        <v>766</v>
      </c>
      <c r="AD171">
        <v>0.82120000000000004</v>
      </c>
      <c r="AE171" t="s">
        <v>407</v>
      </c>
      <c r="AF171">
        <v>2.5114999999999998</v>
      </c>
      <c r="AG171">
        <v>20.9191</v>
      </c>
      <c r="AH171">
        <v>175.46610000000001</v>
      </c>
      <c r="AI171">
        <v>6.5</v>
      </c>
      <c r="AK171">
        <v>100</v>
      </c>
      <c r="AL171">
        <v>10</v>
      </c>
      <c r="AM171">
        <v>215</v>
      </c>
      <c r="AN171" t="s">
        <v>751</v>
      </c>
      <c r="AP171" t="str">
        <f t="shared" si="2"/>
        <v/>
      </c>
    </row>
    <row r="172" spans="1:42">
      <c r="A172" t="s">
        <v>767</v>
      </c>
      <c r="B172" s="4">
        <v>43403</v>
      </c>
      <c r="C172" s="1">
        <v>0.63541666666666663</v>
      </c>
      <c r="D172" t="s">
        <v>162</v>
      </c>
      <c r="E172" t="s">
        <v>745</v>
      </c>
      <c r="F172" t="s">
        <v>335</v>
      </c>
      <c r="G172">
        <v>4614</v>
      </c>
      <c r="H172" t="s">
        <v>336</v>
      </c>
      <c r="I172" t="s">
        <v>337</v>
      </c>
      <c r="J172" t="s">
        <v>5</v>
      </c>
      <c r="K172" t="s">
        <v>338</v>
      </c>
      <c r="L172" t="s">
        <v>746</v>
      </c>
      <c r="M172">
        <v>10</v>
      </c>
      <c r="N172">
        <v>7</v>
      </c>
      <c r="O172">
        <v>53.096200000000003</v>
      </c>
      <c r="P172">
        <v>43.424799999999998</v>
      </c>
      <c r="Q172">
        <v>20.637899999999998</v>
      </c>
      <c r="R172">
        <v>7.7534000000000001</v>
      </c>
      <c r="S172">
        <v>4.077</v>
      </c>
      <c r="T172">
        <v>4.476</v>
      </c>
      <c r="U172">
        <v>2.9367999999999999</v>
      </c>
      <c r="V172">
        <v>3.1150000000000002</v>
      </c>
      <c r="W172">
        <v>1.0931999999999999</v>
      </c>
      <c r="X172">
        <v>1.0364</v>
      </c>
      <c r="Y172">
        <v>0</v>
      </c>
      <c r="Z172">
        <v>9.8620999999999999</v>
      </c>
      <c r="AA172" t="s">
        <v>768</v>
      </c>
      <c r="AB172">
        <v>0.2044</v>
      </c>
      <c r="AC172" t="s">
        <v>579</v>
      </c>
      <c r="AD172">
        <v>0.68679999999999997</v>
      </c>
      <c r="AE172" t="s">
        <v>532</v>
      </c>
      <c r="AF172">
        <v>1.5720000000000001</v>
      </c>
      <c r="AG172">
        <v>18.0166</v>
      </c>
      <c r="AH172">
        <v>171.98869999999999</v>
      </c>
      <c r="AI172">
        <v>16</v>
      </c>
      <c r="AK172">
        <v>79</v>
      </c>
      <c r="AL172">
        <v>10</v>
      </c>
      <c r="AM172">
        <v>28</v>
      </c>
      <c r="AN172" t="s">
        <v>751</v>
      </c>
      <c r="AP172" t="str">
        <f t="shared" si="2"/>
        <v/>
      </c>
    </row>
    <row r="173" spans="1:42">
      <c r="A173" t="s">
        <v>769</v>
      </c>
      <c r="B173" s="4">
        <v>43403</v>
      </c>
      <c r="C173" s="1">
        <v>0.63541666666666663</v>
      </c>
      <c r="D173" t="s">
        <v>162</v>
      </c>
      <c r="E173" t="s">
        <v>745</v>
      </c>
      <c r="F173" t="s">
        <v>335</v>
      </c>
      <c r="G173">
        <v>4614</v>
      </c>
      <c r="H173" t="s">
        <v>336</v>
      </c>
      <c r="I173" t="s">
        <v>337</v>
      </c>
      <c r="J173" t="s">
        <v>5</v>
      </c>
      <c r="K173" t="s">
        <v>338</v>
      </c>
      <c r="L173" t="s">
        <v>746</v>
      </c>
      <c r="M173">
        <v>9</v>
      </c>
      <c r="N173">
        <v>11</v>
      </c>
      <c r="O173">
        <v>71.715000000000003</v>
      </c>
      <c r="P173">
        <v>28.762799999999999</v>
      </c>
      <c r="Q173">
        <v>20.682400000000001</v>
      </c>
      <c r="R173">
        <v>5.4212999999999996</v>
      </c>
      <c r="S173">
        <v>2.9112</v>
      </c>
      <c r="T173">
        <v>2.8395000000000001</v>
      </c>
      <c r="U173">
        <v>1.5825</v>
      </c>
      <c r="V173">
        <v>0.96230000000000004</v>
      </c>
      <c r="W173">
        <v>1.4004000000000001</v>
      </c>
      <c r="X173">
        <v>1.0661</v>
      </c>
      <c r="Y173">
        <v>0</v>
      </c>
      <c r="Z173">
        <v>7.7117000000000004</v>
      </c>
      <c r="AA173" t="s">
        <v>770</v>
      </c>
      <c r="AB173">
        <v>0.34760000000000002</v>
      </c>
      <c r="AC173" t="s">
        <v>481</v>
      </c>
      <c r="AD173">
        <v>1.2378</v>
      </c>
      <c r="AE173" t="s">
        <v>771</v>
      </c>
      <c r="AF173">
        <v>1.3673999999999999</v>
      </c>
      <c r="AG173">
        <v>22.1724</v>
      </c>
      <c r="AH173">
        <v>170.18029999999999</v>
      </c>
      <c r="AI173">
        <v>5</v>
      </c>
      <c r="AK173">
        <v>85</v>
      </c>
      <c r="AL173">
        <v>10</v>
      </c>
      <c r="AM173">
        <v>25</v>
      </c>
      <c r="AN173" t="s">
        <v>751</v>
      </c>
      <c r="AP173" t="str">
        <f t="shared" si="2"/>
        <v/>
      </c>
    </row>
    <row r="174" spans="1:42">
      <c r="A174" t="s">
        <v>772</v>
      </c>
      <c r="B174" s="4">
        <v>43403</v>
      </c>
      <c r="C174" s="1">
        <v>0.63541666666666663</v>
      </c>
      <c r="D174" t="s">
        <v>162</v>
      </c>
      <c r="E174" t="s">
        <v>745</v>
      </c>
      <c r="F174" t="s">
        <v>335</v>
      </c>
      <c r="G174">
        <v>4614</v>
      </c>
      <c r="H174" t="s">
        <v>336</v>
      </c>
      <c r="I174" t="s">
        <v>337</v>
      </c>
      <c r="J174" t="s">
        <v>5</v>
      </c>
      <c r="K174" t="s">
        <v>338</v>
      </c>
      <c r="L174" t="s">
        <v>746</v>
      </c>
      <c r="M174">
        <v>5</v>
      </c>
      <c r="N174">
        <v>8</v>
      </c>
      <c r="O174">
        <v>46.527500000000003</v>
      </c>
      <c r="P174">
        <v>35.3934</v>
      </c>
      <c r="Q174">
        <v>16.406199999999998</v>
      </c>
      <c r="R174">
        <v>10.053599999999999</v>
      </c>
      <c r="S174">
        <v>6.3696999999999999</v>
      </c>
      <c r="T174">
        <v>3.8805999999999998</v>
      </c>
      <c r="U174">
        <v>5.4650999999999996</v>
      </c>
      <c r="V174">
        <v>2.5144000000000002</v>
      </c>
      <c r="W174">
        <v>1.6928000000000001</v>
      </c>
      <c r="X174">
        <v>2.1023999999999998</v>
      </c>
      <c r="Y174">
        <v>0</v>
      </c>
      <c r="Z174">
        <v>16.171399999999998</v>
      </c>
      <c r="AA174" t="s">
        <v>773</v>
      </c>
      <c r="AB174">
        <v>2.4586999999999999</v>
      </c>
      <c r="AC174" t="s">
        <v>641</v>
      </c>
      <c r="AD174">
        <v>1.4033</v>
      </c>
      <c r="AE174" t="s">
        <v>774</v>
      </c>
      <c r="AF174">
        <v>2.4274</v>
      </c>
      <c r="AG174">
        <v>14.5672</v>
      </c>
      <c r="AH174">
        <v>167.43379999999999</v>
      </c>
      <c r="AI174">
        <v>14</v>
      </c>
      <c r="AK174">
        <v>99</v>
      </c>
      <c r="AL174">
        <v>10</v>
      </c>
      <c r="AM174">
        <v>12</v>
      </c>
      <c r="AN174" t="s">
        <v>751</v>
      </c>
      <c r="AP174" t="str">
        <f t="shared" si="2"/>
        <v/>
      </c>
    </row>
    <row r="175" spans="1:42">
      <c r="A175" t="s">
        <v>777</v>
      </c>
      <c r="B175" s="4">
        <v>43403</v>
      </c>
      <c r="C175" s="1">
        <v>0.64236111111111105</v>
      </c>
      <c r="D175" t="s">
        <v>177</v>
      </c>
      <c r="E175" t="s">
        <v>705</v>
      </c>
      <c r="F175" t="s">
        <v>775</v>
      </c>
      <c r="G175">
        <v>7408</v>
      </c>
      <c r="H175" t="s">
        <v>336</v>
      </c>
      <c r="I175" t="s">
        <v>337</v>
      </c>
      <c r="J175" t="s">
        <v>233</v>
      </c>
      <c r="K175" t="s">
        <v>338</v>
      </c>
      <c r="L175" t="s">
        <v>776</v>
      </c>
      <c r="M175">
        <v>5</v>
      </c>
      <c r="N175">
        <v>7</v>
      </c>
      <c r="O175">
        <v>122.3807</v>
      </c>
      <c r="P175">
        <v>108.9811</v>
      </c>
      <c r="Q175">
        <v>35.256300000000003</v>
      </c>
      <c r="R175">
        <v>15.087199999999999</v>
      </c>
      <c r="S175">
        <v>6.9869000000000003</v>
      </c>
      <c r="T175">
        <v>11.478199999999999</v>
      </c>
      <c r="U175">
        <v>4.8296000000000001</v>
      </c>
      <c r="V175">
        <v>4.8833000000000002</v>
      </c>
      <c r="W175">
        <v>2.1421000000000001</v>
      </c>
      <c r="X175">
        <v>2.3475000000000001</v>
      </c>
      <c r="Y175">
        <v>0</v>
      </c>
      <c r="Z175">
        <v>23.438600000000001</v>
      </c>
      <c r="AA175" t="s">
        <v>520</v>
      </c>
      <c r="AB175">
        <v>3.1431</v>
      </c>
      <c r="AC175" t="s">
        <v>714</v>
      </c>
      <c r="AD175">
        <v>3.0589</v>
      </c>
      <c r="AE175" t="s">
        <v>376</v>
      </c>
      <c r="AF175">
        <v>1.7959000000000001</v>
      </c>
      <c r="AG175">
        <v>27.605899999999998</v>
      </c>
      <c r="AH175" s="23">
        <v>373.4153</v>
      </c>
      <c r="AI175">
        <v>0.73</v>
      </c>
      <c r="AK175">
        <v>0</v>
      </c>
      <c r="AL175">
        <v>6</v>
      </c>
      <c r="AM175">
        <v>199</v>
      </c>
      <c r="AN175" t="s">
        <v>778</v>
      </c>
      <c r="AP175" t="str">
        <f t="shared" si="2"/>
        <v>Bold</v>
      </c>
    </row>
    <row r="176" spans="1:42">
      <c r="A176" t="s">
        <v>779</v>
      </c>
      <c r="B176" s="4">
        <v>43403</v>
      </c>
      <c r="C176" s="1">
        <v>0.64236111111111105</v>
      </c>
      <c r="D176" t="s">
        <v>177</v>
      </c>
      <c r="E176" t="s">
        <v>705</v>
      </c>
      <c r="F176" t="s">
        <v>775</v>
      </c>
      <c r="G176">
        <v>7408</v>
      </c>
      <c r="H176" t="s">
        <v>336</v>
      </c>
      <c r="I176" t="s">
        <v>337</v>
      </c>
      <c r="J176" t="s">
        <v>233</v>
      </c>
      <c r="K176" t="s">
        <v>338</v>
      </c>
      <c r="L176" t="s">
        <v>776</v>
      </c>
      <c r="M176">
        <v>3</v>
      </c>
      <c r="N176">
        <v>7</v>
      </c>
      <c r="O176">
        <v>116.9932</v>
      </c>
      <c r="P176">
        <v>77.418000000000006</v>
      </c>
      <c r="Q176">
        <v>39.451000000000001</v>
      </c>
      <c r="R176">
        <v>5.8827999999999996</v>
      </c>
      <c r="S176">
        <v>4.0575000000000001</v>
      </c>
      <c r="T176">
        <v>3.8605</v>
      </c>
      <c r="U176">
        <v>3.1364999999999998</v>
      </c>
      <c r="V176">
        <v>1.5181</v>
      </c>
      <c r="W176">
        <v>1.2397</v>
      </c>
      <c r="X176">
        <v>0.66069999999999995</v>
      </c>
      <c r="Y176">
        <v>0</v>
      </c>
      <c r="Z176">
        <v>24.402899999999999</v>
      </c>
      <c r="AA176" t="s">
        <v>516</v>
      </c>
      <c r="AB176">
        <v>4.7619999999999996</v>
      </c>
      <c r="AC176" t="s">
        <v>780</v>
      </c>
      <c r="AD176">
        <v>2.64</v>
      </c>
      <c r="AE176" t="s">
        <v>376</v>
      </c>
      <c r="AF176">
        <v>1.7959000000000001</v>
      </c>
      <c r="AG176">
        <v>4.9934000000000003</v>
      </c>
      <c r="AH176">
        <v>292.81220000000002</v>
      </c>
      <c r="AI176">
        <v>3</v>
      </c>
      <c r="AK176">
        <v>0</v>
      </c>
      <c r="AL176">
        <v>6</v>
      </c>
      <c r="AM176">
        <v>199</v>
      </c>
      <c r="AN176" t="s">
        <v>778</v>
      </c>
      <c r="AP176" t="str">
        <f t="shared" si="2"/>
        <v/>
      </c>
    </row>
    <row r="177" spans="1:42">
      <c r="A177" t="s">
        <v>781</v>
      </c>
      <c r="B177" s="4">
        <v>43403</v>
      </c>
      <c r="C177" s="1">
        <v>0.64236111111111105</v>
      </c>
      <c r="D177" t="s">
        <v>177</v>
      </c>
      <c r="E177" t="s">
        <v>705</v>
      </c>
      <c r="F177" t="s">
        <v>775</v>
      </c>
      <c r="G177">
        <v>7408</v>
      </c>
      <c r="H177" t="s">
        <v>336</v>
      </c>
      <c r="I177" t="s">
        <v>337</v>
      </c>
      <c r="J177" t="s">
        <v>233</v>
      </c>
      <c r="K177" t="s">
        <v>338</v>
      </c>
      <c r="L177" t="s">
        <v>776</v>
      </c>
      <c r="M177">
        <v>2</v>
      </c>
      <c r="N177">
        <v>6</v>
      </c>
      <c r="O177">
        <v>71.615600000000001</v>
      </c>
      <c r="P177">
        <v>66.320300000000003</v>
      </c>
      <c r="Q177">
        <v>21.948399999999999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30.779900000000001</v>
      </c>
      <c r="Z177">
        <v>0</v>
      </c>
      <c r="AA177" t="s">
        <v>508</v>
      </c>
      <c r="AB177">
        <v>4.1961000000000004</v>
      </c>
      <c r="AC177" t="s">
        <v>782</v>
      </c>
      <c r="AD177">
        <v>3.1798000000000002</v>
      </c>
      <c r="AE177" t="s">
        <v>487</v>
      </c>
      <c r="AF177">
        <v>1.9114</v>
      </c>
      <c r="AG177">
        <v>8.9999000000000002</v>
      </c>
      <c r="AH177">
        <v>208.95140000000001</v>
      </c>
      <c r="AI177">
        <v>8</v>
      </c>
      <c r="AK177">
        <v>0</v>
      </c>
      <c r="AL177">
        <v>6</v>
      </c>
      <c r="AM177">
        <v>153</v>
      </c>
      <c r="AN177" t="s">
        <v>778</v>
      </c>
      <c r="AP177" t="str">
        <f t="shared" si="2"/>
        <v/>
      </c>
    </row>
    <row r="178" spans="1:42">
      <c r="A178" t="s">
        <v>783</v>
      </c>
      <c r="B178" s="4">
        <v>43403</v>
      </c>
      <c r="C178" s="1">
        <v>0.64236111111111105</v>
      </c>
      <c r="D178" t="s">
        <v>177</v>
      </c>
      <c r="E178" t="s">
        <v>705</v>
      </c>
      <c r="F178" t="s">
        <v>775</v>
      </c>
      <c r="G178">
        <v>7408</v>
      </c>
      <c r="H178" t="s">
        <v>336</v>
      </c>
      <c r="I178" t="s">
        <v>337</v>
      </c>
      <c r="J178" t="s">
        <v>233</v>
      </c>
      <c r="K178" t="s">
        <v>338</v>
      </c>
      <c r="L178" t="s">
        <v>776</v>
      </c>
      <c r="M178">
        <v>4</v>
      </c>
      <c r="N178">
        <v>6</v>
      </c>
      <c r="O178">
        <v>66.087400000000002</v>
      </c>
      <c r="P178">
        <v>44.4572</v>
      </c>
      <c r="Q178">
        <v>26.1448</v>
      </c>
      <c r="R178">
        <v>10.5402</v>
      </c>
      <c r="S178">
        <v>7.4001999999999999</v>
      </c>
      <c r="T178">
        <v>5.7763</v>
      </c>
      <c r="U178">
        <v>4.0129000000000001</v>
      </c>
      <c r="V178">
        <v>2.0794999999999999</v>
      </c>
      <c r="W178">
        <v>0.91590000000000005</v>
      </c>
      <c r="X178">
        <v>0.97660000000000002</v>
      </c>
      <c r="Y178">
        <v>0</v>
      </c>
      <c r="Z178">
        <v>18.395</v>
      </c>
      <c r="AA178" t="s">
        <v>607</v>
      </c>
      <c r="AB178">
        <v>3.1257999999999999</v>
      </c>
      <c r="AC178" t="s">
        <v>387</v>
      </c>
      <c r="AD178">
        <v>2.1661999999999999</v>
      </c>
      <c r="AE178" t="s">
        <v>487</v>
      </c>
      <c r="AF178">
        <v>1.9114</v>
      </c>
      <c r="AG178">
        <v>12.6334</v>
      </c>
      <c r="AH178">
        <v>206.62280000000001</v>
      </c>
      <c r="AI178">
        <v>6</v>
      </c>
      <c r="AK178">
        <v>131</v>
      </c>
      <c r="AL178">
        <v>6</v>
      </c>
      <c r="AM178">
        <v>195</v>
      </c>
      <c r="AN178" t="s">
        <v>778</v>
      </c>
      <c r="AP178" t="str">
        <f t="shared" si="2"/>
        <v/>
      </c>
    </row>
    <row r="179" spans="1:42">
      <c r="A179" t="s">
        <v>784</v>
      </c>
      <c r="B179" s="4">
        <v>43403</v>
      </c>
      <c r="C179" s="1">
        <v>0.64236111111111105</v>
      </c>
      <c r="D179" t="s">
        <v>177</v>
      </c>
      <c r="E179" t="s">
        <v>705</v>
      </c>
      <c r="F179" t="s">
        <v>775</v>
      </c>
      <c r="G179">
        <v>7408</v>
      </c>
      <c r="H179" t="s">
        <v>336</v>
      </c>
      <c r="I179" t="s">
        <v>337</v>
      </c>
      <c r="J179" t="s">
        <v>233</v>
      </c>
      <c r="K179" t="s">
        <v>338</v>
      </c>
      <c r="L179" t="s">
        <v>776</v>
      </c>
      <c r="M179">
        <v>6</v>
      </c>
      <c r="N179">
        <v>7</v>
      </c>
      <c r="O179">
        <v>45.3992</v>
      </c>
      <c r="P179">
        <v>34.375700000000002</v>
      </c>
      <c r="Q179">
        <v>34.3142</v>
      </c>
      <c r="R179">
        <v>12.6286</v>
      </c>
      <c r="S179">
        <v>5.8783000000000003</v>
      </c>
      <c r="T179">
        <v>5.6113</v>
      </c>
      <c r="U179">
        <v>1.8864000000000001</v>
      </c>
      <c r="V179">
        <v>1.5394000000000001</v>
      </c>
      <c r="W179">
        <v>1.2819</v>
      </c>
      <c r="X179">
        <v>1.2331000000000001</v>
      </c>
      <c r="Y179">
        <v>0</v>
      </c>
      <c r="Z179">
        <v>13.4107</v>
      </c>
      <c r="AA179" t="s">
        <v>611</v>
      </c>
      <c r="AB179">
        <v>1.3842000000000001</v>
      </c>
      <c r="AC179" t="s">
        <v>612</v>
      </c>
      <c r="AD179">
        <v>1.2178</v>
      </c>
      <c r="AE179" t="s">
        <v>785</v>
      </c>
      <c r="AF179">
        <v>1.7372000000000001</v>
      </c>
      <c r="AG179">
        <v>13.5899</v>
      </c>
      <c r="AH179">
        <v>175.4879</v>
      </c>
      <c r="AI179">
        <v>50</v>
      </c>
      <c r="AK179">
        <v>0</v>
      </c>
      <c r="AL179">
        <v>6</v>
      </c>
      <c r="AM179">
        <v>18</v>
      </c>
      <c r="AN179" t="s">
        <v>778</v>
      </c>
      <c r="AP179" t="str">
        <f t="shared" si="2"/>
        <v/>
      </c>
    </row>
    <row r="180" spans="1:42">
      <c r="A180" t="s">
        <v>786</v>
      </c>
      <c r="B180" s="4">
        <v>43403</v>
      </c>
      <c r="C180" s="1">
        <v>0.64236111111111105</v>
      </c>
      <c r="D180" t="s">
        <v>177</v>
      </c>
      <c r="E180" t="s">
        <v>705</v>
      </c>
      <c r="F180" t="s">
        <v>775</v>
      </c>
      <c r="G180">
        <v>7408</v>
      </c>
      <c r="H180" t="s">
        <v>336</v>
      </c>
      <c r="I180" t="s">
        <v>337</v>
      </c>
      <c r="J180" t="s">
        <v>233</v>
      </c>
      <c r="K180" t="s">
        <v>338</v>
      </c>
      <c r="L180" t="s">
        <v>776</v>
      </c>
      <c r="M180">
        <v>1</v>
      </c>
      <c r="N180">
        <v>7</v>
      </c>
      <c r="O180">
        <v>44.674900000000001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67.950500000000005</v>
      </c>
      <c r="Z180">
        <v>5.7142999999999997</v>
      </c>
      <c r="AA180" t="s">
        <v>527</v>
      </c>
      <c r="AB180">
        <v>1.4020999999999999</v>
      </c>
      <c r="AC180" t="s">
        <v>787</v>
      </c>
      <c r="AD180">
        <v>8.8900000000000007E-2</v>
      </c>
      <c r="AE180" t="s">
        <v>380</v>
      </c>
      <c r="AF180">
        <v>1.4553</v>
      </c>
      <c r="AG180">
        <v>0</v>
      </c>
      <c r="AH180">
        <v>121.286</v>
      </c>
      <c r="AI180">
        <v>33</v>
      </c>
      <c r="AK180">
        <v>0</v>
      </c>
      <c r="AL180">
        <v>6</v>
      </c>
      <c r="AM180">
        <v>542</v>
      </c>
      <c r="AN180" t="s">
        <v>778</v>
      </c>
      <c r="AP180" t="str">
        <f t="shared" si="2"/>
        <v/>
      </c>
    </row>
    <row r="181" spans="1:42">
      <c r="A181" t="s">
        <v>789</v>
      </c>
      <c r="B181" s="4">
        <v>43403</v>
      </c>
      <c r="C181" s="1">
        <v>0.64930555555555558</v>
      </c>
      <c r="D181" t="s">
        <v>156</v>
      </c>
      <c r="E181" t="s">
        <v>719</v>
      </c>
      <c r="F181" t="s">
        <v>277</v>
      </c>
      <c r="G181">
        <v>3493</v>
      </c>
      <c r="H181" t="s">
        <v>231</v>
      </c>
      <c r="I181" t="s">
        <v>232</v>
      </c>
      <c r="J181" t="s">
        <v>5</v>
      </c>
      <c r="K181" t="s">
        <v>278</v>
      </c>
      <c r="L181" t="s">
        <v>788</v>
      </c>
      <c r="M181">
        <v>1</v>
      </c>
      <c r="N181">
        <v>10</v>
      </c>
      <c r="O181">
        <v>53.835000000000001</v>
      </c>
      <c r="P181">
        <v>45.834499999999998</v>
      </c>
      <c r="Q181">
        <v>28.386399999999998</v>
      </c>
      <c r="R181">
        <v>4.1341000000000001</v>
      </c>
      <c r="S181">
        <v>2.9874999999999998</v>
      </c>
      <c r="T181">
        <v>4.2891000000000004</v>
      </c>
      <c r="U181">
        <v>2.9577</v>
      </c>
      <c r="V181">
        <v>2.4418000000000002</v>
      </c>
      <c r="W181">
        <v>1.5005999999999999</v>
      </c>
      <c r="X181">
        <v>1.5807</v>
      </c>
      <c r="Y181">
        <v>0</v>
      </c>
      <c r="Z181">
        <v>20.47</v>
      </c>
      <c r="AA181" t="s">
        <v>269</v>
      </c>
      <c r="AB181">
        <v>2.0154000000000001</v>
      </c>
      <c r="AC181" t="s">
        <v>332</v>
      </c>
      <c r="AD181">
        <v>1.5170999999999999</v>
      </c>
      <c r="AE181" t="s">
        <v>790</v>
      </c>
      <c r="AF181">
        <v>1.1049</v>
      </c>
      <c r="AG181">
        <v>10.437099999999999</v>
      </c>
      <c r="AH181" s="23">
        <v>183.49189999999999</v>
      </c>
      <c r="AI181">
        <v>4</v>
      </c>
      <c r="AJ181">
        <v>11</v>
      </c>
      <c r="AK181">
        <v>55</v>
      </c>
      <c r="AL181">
        <v>12</v>
      </c>
      <c r="AM181">
        <v>7</v>
      </c>
      <c r="AN181" t="s">
        <v>5</v>
      </c>
      <c r="AP181" t="str">
        <f t="shared" si="2"/>
        <v>Bold</v>
      </c>
    </row>
    <row r="182" spans="1:42">
      <c r="A182" t="s">
        <v>791</v>
      </c>
      <c r="B182" s="4">
        <v>43403</v>
      </c>
      <c r="C182" s="1">
        <v>0.64930555555555558</v>
      </c>
      <c r="D182" t="s">
        <v>156</v>
      </c>
      <c r="E182" t="s">
        <v>719</v>
      </c>
      <c r="F182" t="s">
        <v>277</v>
      </c>
      <c r="G182">
        <v>3493</v>
      </c>
      <c r="H182" t="s">
        <v>231</v>
      </c>
      <c r="I182" t="s">
        <v>232</v>
      </c>
      <c r="J182" t="s">
        <v>5</v>
      </c>
      <c r="K182" t="s">
        <v>278</v>
      </c>
      <c r="L182" t="s">
        <v>788</v>
      </c>
      <c r="M182">
        <v>6</v>
      </c>
      <c r="N182">
        <v>3</v>
      </c>
      <c r="O182">
        <v>79.576999999999998</v>
      </c>
      <c r="P182">
        <v>28.7668</v>
      </c>
      <c r="Q182">
        <v>12.0627</v>
      </c>
      <c r="R182">
        <v>7.4179000000000004</v>
      </c>
      <c r="S182">
        <v>3.1574</v>
      </c>
      <c r="T182">
        <v>4.4248000000000003</v>
      </c>
      <c r="U182">
        <v>0</v>
      </c>
      <c r="V182">
        <v>0</v>
      </c>
      <c r="W182">
        <v>0</v>
      </c>
      <c r="X182">
        <v>0</v>
      </c>
      <c r="Y182">
        <v>6.7686999999999999</v>
      </c>
      <c r="Z182">
        <v>18.119299999999999</v>
      </c>
      <c r="AA182" t="s">
        <v>662</v>
      </c>
      <c r="AB182">
        <v>0.62680000000000002</v>
      </c>
      <c r="AC182" t="s">
        <v>792</v>
      </c>
      <c r="AD182">
        <v>1.7304999999999999</v>
      </c>
      <c r="AE182" t="s">
        <v>551</v>
      </c>
      <c r="AF182">
        <v>2.3064</v>
      </c>
      <c r="AG182">
        <v>5.7328999999999999</v>
      </c>
      <c r="AH182">
        <v>170.69120000000001</v>
      </c>
      <c r="AI182">
        <v>7</v>
      </c>
      <c r="AJ182">
        <v>3</v>
      </c>
      <c r="AK182">
        <v>53</v>
      </c>
      <c r="AL182">
        <v>12</v>
      </c>
      <c r="AM182">
        <v>11</v>
      </c>
      <c r="AN182" t="s">
        <v>5</v>
      </c>
      <c r="AP182" t="str">
        <f t="shared" si="2"/>
        <v/>
      </c>
    </row>
    <row r="183" spans="1:42">
      <c r="A183" t="s">
        <v>793</v>
      </c>
      <c r="B183" s="4">
        <v>43403</v>
      </c>
      <c r="C183" s="1">
        <v>0.64930555555555558</v>
      </c>
      <c r="D183" t="s">
        <v>156</v>
      </c>
      <c r="E183" t="s">
        <v>719</v>
      </c>
      <c r="F183" t="s">
        <v>277</v>
      </c>
      <c r="G183">
        <v>3493</v>
      </c>
      <c r="H183" t="s">
        <v>231</v>
      </c>
      <c r="I183" t="s">
        <v>232</v>
      </c>
      <c r="J183" t="s">
        <v>5</v>
      </c>
      <c r="K183" t="s">
        <v>278</v>
      </c>
      <c r="L183" t="s">
        <v>788</v>
      </c>
      <c r="M183">
        <v>9</v>
      </c>
      <c r="N183">
        <v>7</v>
      </c>
      <c r="O183">
        <v>59.704999999999998</v>
      </c>
      <c r="P183">
        <v>27.936599999999999</v>
      </c>
      <c r="Q183">
        <v>13.9971</v>
      </c>
      <c r="R183">
        <v>5.1668000000000003</v>
      </c>
      <c r="S183">
        <v>3.4361000000000002</v>
      </c>
      <c r="T183">
        <v>4.2805</v>
      </c>
      <c r="U183">
        <v>2.9142000000000001</v>
      </c>
      <c r="V183">
        <v>1.554</v>
      </c>
      <c r="W183">
        <v>0.86080000000000001</v>
      </c>
      <c r="X183">
        <v>0.9032</v>
      </c>
      <c r="Y183">
        <v>0</v>
      </c>
      <c r="Z183">
        <v>17.973600000000001</v>
      </c>
      <c r="AA183" t="s">
        <v>669</v>
      </c>
      <c r="AB183">
        <v>2.11</v>
      </c>
      <c r="AC183" t="s">
        <v>285</v>
      </c>
      <c r="AD183">
        <v>1.1571</v>
      </c>
      <c r="AE183" t="s">
        <v>794</v>
      </c>
      <c r="AF183">
        <v>0.63390000000000002</v>
      </c>
      <c r="AG183">
        <v>20.152999999999999</v>
      </c>
      <c r="AH183">
        <v>162.78190000000001</v>
      </c>
      <c r="AI183">
        <v>7</v>
      </c>
      <c r="AJ183">
        <v>12</v>
      </c>
      <c r="AK183">
        <v>50</v>
      </c>
      <c r="AL183">
        <v>12</v>
      </c>
      <c r="AM183">
        <v>13</v>
      </c>
      <c r="AN183" t="s">
        <v>5</v>
      </c>
      <c r="AP183" t="str">
        <f t="shared" si="2"/>
        <v/>
      </c>
    </row>
    <row r="184" spans="1:42">
      <c r="A184" t="s">
        <v>795</v>
      </c>
      <c r="B184" s="4">
        <v>43403</v>
      </c>
      <c r="C184" s="1">
        <v>0.64930555555555558</v>
      </c>
      <c r="D184" t="s">
        <v>156</v>
      </c>
      <c r="E184" t="s">
        <v>719</v>
      </c>
      <c r="F184" t="s">
        <v>277</v>
      </c>
      <c r="G184">
        <v>3493</v>
      </c>
      <c r="H184" t="s">
        <v>231</v>
      </c>
      <c r="I184" t="s">
        <v>232</v>
      </c>
      <c r="J184" t="s">
        <v>5</v>
      </c>
      <c r="K184" t="s">
        <v>278</v>
      </c>
      <c r="L184" t="s">
        <v>788</v>
      </c>
      <c r="M184">
        <v>8</v>
      </c>
      <c r="N184">
        <v>5</v>
      </c>
      <c r="O184">
        <v>28.635000000000002</v>
      </c>
      <c r="P184">
        <v>36.427999999999997</v>
      </c>
      <c r="Q184">
        <v>26.28</v>
      </c>
      <c r="R184">
        <v>5.9427000000000003</v>
      </c>
      <c r="S184">
        <v>3.1930999999999998</v>
      </c>
      <c r="T184">
        <v>4.1143999999999998</v>
      </c>
      <c r="U184">
        <v>1.9014</v>
      </c>
      <c r="V184">
        <v>1.2582</v>
      </c>
      <c r="W184">
        <v>1.0389999999999999</v>
      </c>
      <c r="X184">
        <v>0.8921</v>
      </c>
      <c r="Y184">
        <v>0</v>
      </c>
      <c r="Z184">
        <v>16.244299999999999</v>
      </c>
      <c r="AA184" t="s">
        <v>257</v>
      </c>
      <c r="AB184">
        <v>2.0605000000000002</v>
      </c>
      <c r="AC184" t="s">
        <v>258</v>
      </c>
      <c r="AD184">
        <v>1.7403</v>
      </c>
      <c r="AE184" t="s">
        <v>307</v>
      </c>
      <c r="AF184">
        <v>1.3075000000000001</v>
      </c>
      <c r="AG184">
        <v>23.332899999999999</v>
      </c>
      <c r="AH184">
        <v>154.36940000000001</v>
      </c>
      <c r="AI184">
        <v>8</v>
      </c>
      <c r="AJ184">
        <v>9</v>
      </c>
      <c r="AK184">
        <v>50</v>
      </c>
      <c r="AL184">
        <v>12</v>
      </c>
      <c r="AM184">
        <v>17</v>
      </c>
      <c r="AN184" t="s">
        <v>5</v>
      </c>
      <c r="AP184" t="str">
        <f t="shared" si="2"/>
        <v/>
      </c>
    </row>
    <row r="185" spans="1:42">
      <c r="A185" t="s">
        <v>796</v>
      </c>
      <c r="B185" s="4">
        <v>43403</v>
      </c>
      <c r="C185" s="1">
        <v>0.64930555555555558</v>
      </c>
      <c r="D185" t="s">
        <v>156</v>
      </c>
      <c r="E185" t="s">
        <v>719</v>
      </c>
      <c r="F185" t="s">
        <v>277</v>
      </c>
      <c r="G185">
        <v>3493</v>
      </c>
      <c r="H185" t="s">
        <v>231</v>
      </c>
      <c r="I185" t="s">
        <v>232</v>
      </c>
      <c r="J185" t="s">
        <v>5</v>
      </c>
      <c r="K185" t="s">
        <v>278</v>
      </c>
      <c r="L185" t="s">
        <v>788</v>
      </c>
      <c r="M185">
        <v>7</v>
      </c>
      <c r="N185">
        <v>6</v>
      </c>
      <c r="O185">
        <v>46.93</v>
      </c>
      <c r="P185">
        <v>41.828299999999999</v>
      </c>
      <c r="Q185">
        <v>11.8551</v>
      </c>
      <c r="R185">
        <v>5.4294000000000002</v>
      </c>
      <c r="S185">
        <v>5.0561999999999996</v>
      </c>
      <c r="T185">
        <v>4.2686000000000002</v>
      </c>
      <c r="U185">
        <v>2.5114999999999998</v>
      </c>
      <c r="V185">
        <v>1.6331</v>
      </c>
      <c r="W185">
        <v>0.8296</v>
      </c>
      <c r="X185">
        <v>0.64170000000000005</v>
      </c>
      <c r="Y185">
        <v>0</v>
      </c>
      <c r="Z185">
        <v>11.72</v>
      </c>
      <c r="AA185" t="s">
        <v>797</v>
      </c>
      <c r="AB185">
        <v>0.39679999999999999</v>
      </c>
      <c r="AC185" t="s">
        <v>306</v>
      </c>
      <c r="AD185">
        <v>0.69469999999999998</v>
      </c>
      <c r="AE185" t="s">
        <v>740</v>
      </c>
      <c r="AF185">
        <v>1.0714999999999999</v>
      </c>
      <c r="AG185">
        <v>17.170400000000001</v>
      </c>
      <c r="AH185">
        <v>152.0369</v>
      </c>
      <c r="AI185">
        <v>5</v>
      </c>
      <c r="AJ185">
        <v>5</v>
      </c>
      <c r="AK185">
        <v>51</v>
      </c>
      <c r="AL185">
        <v>12</v>
      </c>
      <c r="AM185">
        <v>32</v>
      </c>
      <c r="AN185" t="s">
        <v>5</v>
      </c>
      <c r="AP185" t="str">
        <f t="shared" si="2"/>
        <v/>
      </c>
    </row>
    <row r="186" spans="1:42">
      <c r="A186" t="s">
        <v>798</v>
      </c>
      <c r="B186" s="4">
        <v>43403</v>
      </c>
      <c r="C186" s="1">
        <v>0.64930555555555558</v>
      </c>
      <c r="D186" t="s">
        <v>156</v>
      </c>
      <c r="E186" t="s">
        <v>719</v>
      </c>
      <c r="F186" t="s">
        <v>277</v>
      </c>
      <c r="G186">
        <v>3493</v>
      </c>
      <c r="H186" t="s">
        <v>231</v>
      </c>
      <c r="I186" t="s">
        <v>232</v>
      </c>
      <c r="J186" t="s">
        <v>5</v>
      </c>
      <c r="K186" t="s">
        <v>278</v>
      </c>
      <c r="L186" t="s">
        <v>788</v>
      </c>
      <c r="M186">
        <v>10</v>
      </c>
      <c r="N186">
        <v>9</v>
      </c>
      <c r="O186">
        <v>49.055</v>
      </c>
      <c r="P186">
        <v>35.943800000000003</v>
      </c>
      <c r="Q186">
        <v>14.800700000000001</v>
      </c>
      <c r="R186">
        <v>6.6444999999999999</v>
      </c>
      <c r="S186">
        <v>4.5296000000000003</v>
      </c>
      <c r="T186">
        <v>3.4748000000000001</v>
      </c>
      <c r="U186">
        <v>1.7255</v>
      </c>
      <c r="V186">
        <v>1.0886</v>
      </c>
      <c r="W186">
        <v>0.76</v>
      </c>
      <c r="X186">
        <v>1.6244000000000001</v>
      </c>
      <c r="Y186">
        <v>0</v>
      </c>
      <c r="Z186">
        <v>16.0029</v>
      </c>
      <c r="AA186" t="s">
        <v>799</v>
      </c>
      <c r="AB186">
        <v>2.8199999999999999E-2</v>
      </c>
      <c r="AC186" t="s">
        <v>703</v>
      </c>
      <c r="AD186">
        <v>0</v>
      </c>
      <c r="AE186" t="s">
        <v>800</v>
      </c>
      <c r="AF186">
        <v>1.6830000000000001</v>
      </c>
      <c r="AG186">
        <v>12.991099999999999</v>
      </c>
      <c r="AH186">
        <v>150.352</v>
      </c>
      <c r="AI186">
        <v>20</v>
      </c>
      <c r="AJ186">
        <v>2</v>
      </c>
      <c r="AK186">
        <v>48</v>
      </c>
      <c r="AL186">
        <v>12</v>
      </c>
      <c r="AM186">
        <v>19</v>
      </c>
      <c r="AN186" t="s">
        <v>5</v>
      </c>
      <c r="AP186" t="str">
        <f t="shared" si="2"/>
        <v/>
      </c>
    </row>
    <row r="187" spans="1:42">
      <c r="A187" t="s">
        <v>801</v>
      </c>
      <c r="B187" s="4">
        <v>43403</v>
      </c>
      <c r="C187" s="1">
        <v>0.64930555555555558</v>
      </c>
      <c r="D187" t="s">
        <v>156</v>
      </c>
      <c r="E187" t="s">
        <v>719</v>
      </c>
      <c r="F187" t="s">
        <v>277</v>
      </c>
      <c r="G187">
        <v>3493</v>
      </c>
      <c r="H187" t="s">
        <v>231</v>
      </c>
      <c r="I187" t="s">
        <v>232</v>
      </c>
      <c r="J187" t="s">
        <v>5</v>
      </c>
      <c r="K187" t="s">
        <v>278</v>
      </c>
      <c r="L187" t="s">
        <v>788</v>
      </c>
      <c r="M187">
        <v>3</v>
      </c>
      <c r="N187">
        <v>3</v>
      </c>
      <c r="O187">
        <v>43.91</v>
      </c>
      <c r="P187">
        <v>38.755499999999998</v>
      </c>
      <c r="Q187">
        <v>19.489599999999999</v>
      </c>
      <c r="R187">
        <v>9.0875000000000004</v>
      </c>
      <c r="S187">
        <v>3.4186999999999999</v>
      </c>
      <c r="T187">
        <v>3.2164000000000001</v>
      </c>
      <c r="U187">
        <v>2.4295</v>
      </c>
      <c r="V187">
        <v>1.4833000000000001</v>
      </c>
      <c r="W187">
        <v>1.8492999999999999</v>
      </c>
      <c r="X187">
        <v>1.4493</v>
      </c>
      <c r="Y187">
        <v>0</v>
      </c>
      <c r="Z187">
        <v>11.019299999999999</v>
      </c>
      <c r="AA187" t="s">
        <v>288</v>
      </c>
      <c r="AB187">
        <v>1.0741000000000001</v>
      </c>
      <c r="AC187" t="s">
        <v>329</v>
      </c>
      <c r="AD187">
        <v>1.5210999999999999</v>
      </c>
      <c r="AE187" t="s">
        <v>802</v>
      </c>
      <c r="AF187">
        <v>1.0107999999999999</v>
      </c>
      <c r="AG187">
        <v>6.4581</v>
      </c>
      <c r="AH187">
        <v>146.17240000000001</v>
      </c>
      <c r="AI187">
        <v>8</v>
      </c>
      <c r="AJ187">
        <v>10</v>
      </c>
      <c r="AK187">
        <v>55</v>
      </c>
      <c r="AL187">
        <v>12</v>
      </c>
      <c r="AM187">
        <v>19</v>
      </c>
      <c r="AN187" t="s">
        <v>5</v>
      </c>
      <c r="AP187" t="str">
        <f t="shared" si="2"/>
        <v/>
      </c>
    </row>
    <row r="188" spans="1:42">
      <c r="A188" t="s">
        <v>803</v>
      </c>
      <c r="B188" s="4">
        <v>43403</v>
      </c>
      <c r="C188" s="1">
        <v>0.64930555555555558</v>
      </c>
      <c r="D188" t="s">
        <v>156</v>
      </c>
      <c r="E188" t="s">
        <v>719</v>
      </c>
      <c r="F188" t="s">
        <v>277</v>
      </c>
      <c r="G188">
        <v>3493</v>
      </c>
      <c r="H188" t="s">
        <v>231</v>
      </c>
      <c r="I188" t="s">
        <v>232</v>
      </c>
      <c r="J188" t="s">
        <v>5</v>
      </c>
      <c r="K188" t="s">
        <v>278</v>
      </c>
      <c r="L188" t="s">
        <v>788</v>
      </c>
      <c r="M188">
        <v>11</v>
      </c>
      <c r="N188">
        <v>4</v>
      </c>
      <c r="O188">
        <v>37.130299999999998</v>
      </c>
      <c r="P188">
        <v>35.820799999999998</v>
      </c>
      <c r="Q188">
        <v>16.1172</v>
      </c>
      <c r="R188">
        <v>5.3810000000000002</v>
      </c>
      <c r="S188">
        <v>4.3023999999999996</v>
      </c>
      <c r="T188">
        <v>4.5907999999999998</v>
      </c>
      <c r="U188">
        <v>2.7006000000000001</v>
      </c>
      <c r="V188">
        <v>1.4628000000000001</v>
      </c>
      <c r="W188">
        <v>1.0817000000000001</v>
      </c>
      <c r="X188">
        <v>0.99180000000000001</v>
      </c>
      <c r="Y188">
        <v>0</v>
      </c>
      <c r="Z188">
        <v>12.74</v>
      </c>
      <c r="AA188" t="s">
        <v>298</v>
      </c>
      <c r="AB188">
        <v>1.6659999999999999</v>
      </c>
      <c r="AC188" t="s">
        <v>299</v>
      </c>
      <c r="AD188">
        <v>1.3399000000000001</v>
      </c>
      <c r="AE188" t="s">
        <v>804</v>
      </c>
      <c r="AF188">
        <v>7.5200000000000003E-2</v>
      </c>
      <c r="AG188">
        <v>14.3985</v>
      </c>
      <c r="AH188">
        <v>139.7989</v>
      </c>
      <c r="AI188">
        <v>10</v>
      </c>
      <c r="AJ188">
        <v>4</v>
      </c>
      <c r="AK188">
        <v>47</v>
      </c>
      <c r="AL188">
        <v>12</v>
      </c>
      <c r="AM188">
        <v>18</v>
      </c>
      <c r="AN188" t="s">
        <v>5</v>
      </c>
      <c r="AP188" t="str">
        <f t="shared" si="2"/>
        <v/>
      </c>
    </row>
    <row r="189" spans="1:42">
      <c r="A189" t="s">
        <v>805</v>
      </c>
      <c r="B189" s="4">
        <v>43403</v>
      </c>
      <c r="C189" s="1">
        <v>0.64930555555555558</v>
      </c>
      <c r="D189" t="s">
        <v>156</v>
      </c>
      <c r="E189" t="s">
        <v>719</v>
      </c>
      <c r="F189" t="s">
        <v>277</v>
      </c>
      <c r="G189">
        <v>3493</v>
      </c>
      <c r="H189" t="s">
        <v>231</v>
      </c>
      <c r="I189" t="s">
        <v>232</v>
      </c>
      <c r="J189" t="s">
        <v>5</v>
      </c>
      <c r="K189" t="s">
        <v>278</v>
      </c>
      <c r="L189" t="s">
        <v>788</v>
      </c>
      <c r="M189">
        <v>12</v>
      </c>
      <c r="N189">
        <v>5</v>
      </c>
      <c r="O189">
        <v>28.0869</v>
      </c>
      <c r="P189">
        <v>37.729599999999998</v>
      </c>
      <c r="Q189">
        <v>8.6394000000000002</v>
      </c>
      <c r="R189">
        <v>3.8037000000000001</v>
      </c>
      <c r="S189">
        <v>2.0455000000000001</v>
      </c>
      <c r="T189">
        <v>2.2503000000000002</v>
      </c>
      <c r="U189">
        <v>2.0438999999999998</v>
      </c>
      <c r="V189">
        <v>1.8313999999999999</v>
      </c>
      <c r="W189">
        <v>0.93400000000000005</v>
      </c>
      <c r="X189">
        <v>0.82799999999999996</v>
      </c>
      <c r="Y189">
        <v>0</v>
      </c>
      <c r="Z189">
        <v>15.9057</v>
      </c>
      <c r="AA189" t="s">
        <v>646</v>
      </c>
      <c r="AB189">
        <v>1.4016</v>
      </c>
      <c r="AC189" t="s">
        <v>806</v>
      </c>
      <c r="AD189">
        <v>5.0700000000000002E-2</v>
      </c>
      <c r="AE189" t="s">
        <v>807</v>
      </c>
      <c r="AF189">
        <v>1.9513</v>
      </c>
      <c r="AG189">
        <v>20.5901</v>
      </c>
      <c r="AH189">
        <v>128.09219999999999</v>
      </c>
      <c r="AI189">
        <v>25</v>
      </c>
      <c r="AJ189">
        <v>8</v>
      </c>
      <c r="AK189">
        <v>46</v>
      </c>
      <c r="AL189">
        <v>12</v>
      </c>
      <c r="AM189">
        <v>153</v>
      </c>
      <c r="AN189" t="s">
        <v>5</v>
      </c>
      <c r="AP189" t="str">
        <f t="shared" si="2"/>
        <v/>
      </c>
    </row>
    <row r="190" spans="1:42">
      <c r="A190" t="s">
        <v>808</v>
      </c>
      <c r="B190" s="4">
        <v>43403</v>
      </c>
      <c r="C190" s="1">
        <v>0.64930555555555558</v>
      </c>
      <c r="D190" t="s">
        <v>156</v>
      </c>
      <c r="E190" t="s">
        <v>719</v>
      </c>
      <c r="F190" t="s">
        <v>277</v>
      </c>
      <c r="G190">
        <v>3493</v>
      </c>
      <c r="H190" t="s">
        <v>231</v>
      </c>
      <c r="I190" t="s">
        <v>232</v>
      </c>
      <c r="J190" t="s">
        <v>5</v>
      </c>
      <c r="K190" t="s">
        <v>278</v>
      </c>
      <c r="L190" t="s">
        <v>788</v>
      </c>
      <c r="M190">
        <v>5</v>
      </c>
      <c r="N190">
        <v>4</v>
      </c>
      <c r="O190">
        <v>33.015799999999999</v>
      </c>
      <c r="P190">
        <v>26.803799999999999</v>
      </c>
      <c r="Q190">
        <v>17.673200000000001</v>
      </c>
      <c r="R190">
        <v>5.7690000000000001</v>
      </c>
      <c r="S190">
        <v>4.4790000000000001</v>
      </c>
      <c r="T190">
        <v>3.9007000000000001</v>
      </c>
      <c r="U190">
        <v>2.3635999999999999</v>
      </c>
      <c r="V190">
        <v>2.1032000000000002</v>
      </c>
      <c r="W190">
        <v>0.76719999999999999</v>
      </c>
      <c r="X190">
        <v>0.94059999999999999</v>
      </c>
      <c r="Y190">
        <v>0</v>
      </c>
      <c r="Z190">
        <v>16.9907</v>
      </c>
      <c r="AA190" t="s">
        <v>261</v>
      </c>
      <c r="AB190">
        <v>0.61829999999999996</v>
      </c>
      <c r="AC190" t="s">
        <v>809</v>
      </c>
      <c r="AD190">
        <v>0.57889999999999997</v>
      </c>
      <c r="AE190" t="s">
        <v>810</v>
      </c>
      <c r="AF190">
        <v>1.5510999999999999</v>
      </c>
      <c r="AG190">
        <v>10.2013</v>
      </c>
      <c r="AH190">
        <v>127.7563</v>
      </c>
      <c r="AI190">
        <v>14</v>
      </c>
      <c r="AJ190">
        <v>6</v>
      </c>
      <c r="AK190">
        <v>53</v>
      </c>
      <c r="AL190">
        <v>12</v>
      </c>
      <c r="AM190">
        <v>126</v>
      </c>
      <c r="AN190" t="s">
        <v>5</v>
      </c>
      <c r="AP190" t="str">
        <f t="shared" si="2"/>
        <v/>
      </c>
    </row>
    <row r="191" spans="1:42">
      <c r="A191" t="s">
        <v>811</v>
      </c>
      <c r="B191" s="4">
        <v>43403</v>
      </c>
      <c r="C191" s="1">
        <v>0.64930555555555558</v>
      </c>
      <c r="D191" t="s">
        <v>156</v>
      </c>
      <c r="E191" t="s">
        <v>719</v>
      </c>
      <c r="F191" t="s">
        <v>277</v>
      </c>
      <c r="G191">
        <v>3493</v>
      </c>
      <c r="H191" t="s">
        <v>231</v>
      </c>
      <c r="I191" t="s">
        <v>232</v>
      </c>
      <c r="J191" t="s">
        <v>5</v>
      </c>
      <c r="K191" t="s">
        <v>278</v>
      </c>
      <c r="L191" t="s">
        <v>788</v>
      </c>
      <c r="M191">
        <v>4</v>
      </c>
      <c r="N191">
        <v>3</v>
      </c>
      <c r="O191">
        <v>36.7699</v>
      </c>
      <c r="P191">
        <v>26.494</v>
      </c>
      <c r="Q191">
        <v>19.031199999999998</v>
      </c>
      <c r="R191">
        <v>6.5701999999999998</v>
      </c>
      <c r="S191">
        <v>4.8071000000000002</v>
      </c>
      <c r="T191">
        <v>2.5175999999999998</v>
      </c>
      <c r="U191">
        <v>1.7618</v>
      </c>
      <c r="V191">
        <v>1.976</v>
      </c>
      <c r="W191">
        <v>1.3887</v>
      </c>
      <c r="X191">
        <v>0</v>
      </c>
      <c r="Y191">
        <v>1.0975999999999999</v>
      </c>
      <c r="Z191">
        <v>10.8621</v>
      </c>
      <c r="AA191" t="s">
        <v>316</v>
      </c>
      <c r="AB191">
        <v>1.4076</v>
      </c>
      <c r="AC191" t="s">
        <v>317</v>
      </c>
      <c r="AD191">
        <v>1.1841999999999999</v>
      </c>
      <c r="AE191" t="s">
        <v>664</v>
      </c>
      <c r="AF191">
        <v>1.4101999999999999</v>
      </c>
      <c r="AG191">
        <v>4.1553000000000004</v>
      </c>
      <c r="AH191">
        <v>121.43340000000001</v>
      </c>
      <c r="AI191">
        <v>14</v>
      </c>
      <c r="AJ191">
        <v>1</v>
      </c>
      <c r="AK191">
        <v>54</v>
      </c>
      <c r="AL191">
        <v>12</v>
      </c>
      <c r="AM191">
        <v>53</v>
      </c>
      <c r="AN191" t="s">
        <v>5</v>
      </c>
      <c r="AP191" t="str">
        <f t="shared" si="2"/>
        <v/>
      </c>
    </row>
    <row r="192" spans="1:42">
      <c r="A192" t="s">
        <v>812</v>
      </c>
      <c r="B192" s="4">
        <v>43403</v>
      </c>
      <c r="C192" s="1">
        <v>0.64930555555555558</v>
      </c>
      <c r="D192" t="s">
        <v>156</v>
      </c>
      <c r="E192" t="s">
        <v>719</v>
      </c>
      <c r="F192" t="s">
        <v>277</v>
      </c>
      <c r="G192">
        <v>3493</v>
      </c>
      <c r="H192" t="s">
        <v>231</v>
      </c>
      <c r="I192" t="s">
        <v>232</v>
      </c>
      <c r="J192" t="s">
        <v>5</v>
      </c>
      <c r="K192" t="s">
        <v>278</v>
      </c>
      <c r="L192" t="s">
        <v>788</v>
      </c>
      <c r="M192">
        <v>2</v>
      </c>
      <c r="N192">
        <v>3</v>
      </c>
      <c r="O192">
        <v>32.194800000000001</v>
      </c>
      <c r="P192">
        <v>24.268899999999999</v>
      </c>
      <c r="Q192">
        <v>11.9252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13.5746</v>
      </c>
      <c r="Z192">
        <v>10.455</v>
      </c>
      <c r="AA192" t="s">
        <v>295</v>
      </c>
      <c r="AB192">
        <v>0.70489999999999997</v>
      </c>
      <c r="AC192" t="s">
        <v>296</v>
      </c>
      <c r="AD192">
        <v>1.1382000000000001</v>
      </c>
      <c r="AE192" t="s">
        <v>813</v>
      </c>
      <c r="AF192">
        <v>0.88939999999999997</v>
      </c>
      <c r="AG192">
        <v>0.3</v>
      </c>
      <c r="AH192">
        <v>95.450999999999993</v>
      </c>
      <c r="AI192">
        <v>10</v>
      </c>
      <c r="AJ192">
        <v>7</v>
      </c>
      <c r="AK192">
        <v>55</v>
      </c>
      <c r="AL192">
        <v>12</v>
      </c>
      <c r="AM192">
        <v>446</v>
      </c>
      <c r="AN192" t="s">
        <v>5</v>
      </c>
      <c r="AP192" t="str">
        <f t="shared" si="2"/>
        <v/>
      </c>
    </row>
    <row r="193" spans="1:42">
      <c r="A193" t="s">
        <v>815</v>
      </c>
      <c r="B193" s="4">
        <v>43403</v>
      </c>
      <c r="C193" s="1">
        <v>0.65625</v>
      </c>
      <c r="D193" t="s">
        <v>162</v>
      </c>
      <c r="E193" t="s">
        <v>587</v>
      </c>
      <c r="F193" t="s">
        <v>335</v>
      </c>
      <c r="G193">
        <v>4094</v>
      </c>
      <c r="H193" t="s">
        <v>336</v>
      </c>
      <c r="I193" t="s">
        <v>337</v>
      </c>
      <c r="J193" t="s">
        <v>5</v>
      </c>
      <c r="K193" t="s">
        <v>278</v>
      </c>
      <c r="L193" t="s">
        <v>814</v>
      </c>
      <c r="M193">
        <v>13</v>
      </c>
      <c r="N193">
        <v>7</v>
      </c>
      <c r="O193">
        <v>78.434200000000004</v>
      </c>
      <c r="P193">
        <v>91.047799999999995</v>
      </c>
      <c r="Q193">
        <v>22.905000000000001</v>
      </c>
      <c r="R193">
        <v>6.8151000000000002</v>
      </c>
      <c r="S193">
        <v>4.5795000000000003</v>
      </c>
      <c r="T193">
        <v>3.6919</v>
      </c>
      <c r="U193">
        <v>3.8121</v>
      </c>
      <c r="V193">
        <v>2.6566000000000001</v>
      </c>
      <c r="W193">
        <v>0.85880000000000001</v>
      </c>
      <c r="X193">
        <v>0.80559999999999998</v>
      </c>
      <c r="Y193">
        <v>0</v>
      </c>
      <c r="Z193">
        <v>11.0464</v>
      </c>
      <c r="AA193" t="s">
        <v>575</v>
      </c>
      <c r="AB193">
        <v>3.4173</v>
      </c>
      <c r="AC193" t="s">
        <v>816</v>
      </c>
      <c r="AD193">
        <v>1.7266999999999999</v>
      </c>
      <c r="AE193" t="s">
        <v>817</v>
      </c>
      <c r="AF193">
        <v>3.5661</v>
      </c>
      <c r="AG193">
        <v>19.771899999999999</v>
      </c>
      <c r="AH193" s="23">
        <v>255.1352</v>
      </c>
      <c r="AI193">
        <v>5.5</v>
      </c>
      <c r="AK193">
        <v>104</v>
      </c>
      <c r="AL193">
        <v>14</v>
      </c>
      <c r="AM193">
        <v>26</v>
      </c>
      <c r="AN193" t="s">
        <v>396</v>
      </c>
      <c r="AP193" t="str">
        <f t="shared" si="2"/>
        <v>Bold</v>
      </c>
    </row>
    <row r="194" spans="1:42">
      <c r="A194" t="s">
        <v>818</v>
      </c>
      <c r="B194" s="4">
        <v>43403</v>
      </c>
      <c r="C194" s="1">
        <v>0.65625</v>
      </c>
      <c r="D194" t="s">
        <v>162</v>
      </c>
      <c r="E194" t="s">
        <v>587</v>
      </c>
      <c r="F194" t="s">
        <v>335</v>
      </c>
      <c r="G194">
        <v>4094</v>
      </c>
      <c r="H194" t="s">
        <v>336</v>
      </c>
      <c r="I194" t="s">
        <v>337</v>
      </c>
      <c r="J194" t="s">
        <v>5</v>
      </c>
      <c r="K194" t="s">
        <v>278</v>
      </c>
      <c r="L194" t="s">
        <v>814</v>
      </c>
      <c r="M194">
        <v>2</v>
      </c>
      <c r="N194">
        <v>8</v>
      </c>
      <c r="O194">
        <v>63.627000000000002</v>
      </c>
      <c r="P194">
        <v>76.901600000000002</v>
      </c>
      <c r="Q194">
        <v>27.976099999999999</v>
      </c>
      <c r="R194">
        <v>11.2286</v>
      </c>
      <c r="S194">
        <v>6.5037000000000003</v>
      </c>
      <c r="T194">
        <v>5.2756999999999996</v>
      </c>
      <c r="U194">
        <v>2.3216000000000001</v>
      </c>
      <c r="V194">
        <v>1.8280000000000001</v>
      </c>
      <c r="W194">
        <v>0.96389999999999998</v>
      </c>
      <c r="X194">
        <v>1.9608000000000001</v>
      </c>
      <c r="Y194">
        <v>0</v>
      </c>
      <c r="Z194">
        <v>13.4871</v>
      </c>
      <c r="AA194" t="s">
        <v>819</v>
      </c>
      <c r="AB194">
        <v>1.2886</v>
      </c>
      <c r="AC194" t="s">
        <v>258</v>
      </c>
      <c r="AD194">
        <v>1.806</v>
      </c>
      <c r="AE194" t="s">
        <v>820</v>
      </c>
      <c r="AF194">
        <v>1.6194999999999999</v>
      </c>
      <c r="AG194">
        <v>34.9861</v>
      </c>
      <c r="AH194">
        <v>251.77420000000001</v>
      </c>
      <c r="AI194">
        <v>14</v>
      </c>
      <c r="AK194">
        <v>119</v>
      </c>
      <c r="AL194">
        <v>14</v>
      </c>
      <c r="AM194">
        <v>31</v>
      </c>
      <c r="AN194" t="s">
        <v>396</v>
      </c>
      <c r="AP194" t="str">
        <f t="shared" ref="AP194:AP257" si="3">IF(AND(D194&lt;&gt;D193,C194&lt;&gt;C193),"Bold","")</f>
        <v/>
      </c>
    </row>
    <row r="195" spans="1:42">
      <c r="A195" t="s">
        <v>821</v>
      </c>
      <c r="B195" s="4">
        <v>43403</v>
      </c>
      <c r="C195" s="1">
        <v>0.65625</v>
      </c>
      <c r="D195" t="s">
        <v>162</v>
      </c>
      <c r="E195" t="s">
        <v>587</v>
      </c>
      <c r="F195" t="s">
        <v>335</v>
      </c>
      <c r="G195">
        <v>4094</v>
      </c>
      <c r="H195" t="s">
        <v>336</v>
      </c>
      <c r="I195" t="s">
        <v>337</v>
      </c>
      <c r="J195" t="s">
        <v>5</v>
      </c>
      <c r="K195" t="s">
        <v>278</v>
      </c>
      <c r="L195" t="s">
        <v>814</v>
      </c>
      <c r="M195">
        <v>9</v>
      </c>
      <c r="N195">
        <v>8</v>
      </c>
      <c r="O195">
        <v>57.296999999999997</v>
      </c>
      <c r="P195">
        <v>54.024000000000001</v>
      </c>
      <c r="Q195">
        <v>18.504899999999999</v>
      </c>
      <c r="R195">
        <v>14.362500000000001</v>
      </c>
      <c r="S195">
        <v>6.9131999999999998</v>
      </c>
      <c r="T195">
        <v>5.5824999999999996</v>
      </c>
      <c r="U195">
        <v>4.4893999999999998</v>
      </c>
      <c r="V195">
        <v>1.9298999999999999</v>
      </c>
      <c r="W195">
        <v>1.7477</v>
      </c>
      <c r="X195">
        <v>1.5122</v>
      </c>
      <c r="Y195">
        <v>0</v>
      </c>
      <c r="Z195">
        <v>14.007099999999999</v>
      </c>
      <c r="AA195" t="s">
        <v>822</v>
      </c>
      <c r="AB195">
        <v>0.12759999999999999</v>
      </c>
      <c r="AC195" t="s">
        <v>703</v>
      </c>
      <c r="AD195">
        <v>0</v>
      </c>
      <c r="AE195" t="s">
        <v>823</v>
      </c>
      <c r="AF195">
        <v>2.2265000000000001</v>
      </c>
      <c r="AG195">
        <v>41.011200000000002</v>
      </c>
      <c r="AH195">
        <v>223.73580000000001</v>
      </c>
      <c r="AI195">
        <v>25</v>
      </c>
      <c r="AK195">
        <v>111</v>
      </c>
      <c r="AL195">
        <v>14</v>
      </c>
      <c r="AM195">
        <v>17</v>
      </c>
      <c r="AN195" t="s">
        <v>396</v>
      </c>
      <c r="AP195" t="str">
        <f t="shared" si="3"/>
        <v/>
      </c>
    </row>
    <row r="196" spans="1:42">
      <c r="A196" t="s">
        <v>824</v>
      </c>
      <c r="B196" s="4">
        <v>43403</v>
      </c>
      <c r="C196" s="1">
        <v>0.65625</v>
      </c>
      <c r="D196" t="s">
        <v>162</v>
      </c>
      <c r="E196" t="s">
        <v>587</v>
      </c>
      <c r="F196" t="s">
        <v>335</v>
      </c>
      <c r="G196">
        <v>4094</v>
      </c>
      <c r="H196" t="s">
        <v>336</v>
      </c>
      <c r="I196" t="s">
        <v>337</v>
      </c>
      <c r="J196" t="s">
        <v>5</v>
      </c>
      <c r="K196" t="s">
        <v>278</v>
      </c>
      <c r="L196" t="s">
        <v>814</v>
      </c>
      <c r="M196">
        <v>6</v>
      </c>
      <c r="N196">
        <v>7</v>
      </c>
      <c r="O196">
        <v>79.8</v>
      </c>
      <c r="P196">
        <v>46.389899999999997</v>
      </c>
      <c r="Q196">
        <v>19.564800000000002</v>
      </c>
      <c r="R196">
        <v>5.2356999999999996</v>
      </c>
      <c r="S196">
        <v>3.4338000000000002</v>
      </c>
      <c r="T196">
        <v>4.3263999999999996</v>
      </c>
      <c r="U196">
        <v>4.4401999999999999</v>
      </c>
      <c r="V196">
        <v>1.7795000000000001</v>
      </c>
      <c r="W196">
        <v>1.4292</v>
      </c>
      <c r="X196">
        <v>1.4671000000000001</v>
      </c>
      <c r="Y196">
        <v>0</v>
      </c>
      <c r="Z196">
        <v>19.657900000000001</v>
      </c>
      <c r="AA196" t="s">
        <v>825</v>
      </c>
      <c r="AB196">
        <v>0.65920000000000001</v>
      </c>
      <c r="AC196" t="s">
        <v>478</v>
      </c>
      <c r="AD196">
        <v>1.1395999999999999</v>
      </c>
      <c r="AE196" t="s">
        <v>343</v>
      </c>
      <c r="AF196">
        <v>1.3374999999999999</v>
      </c>
      <c r="AG196">
        <v>14.6859</v>
      </c>
      <c r="AH196">
        <v>205.34649999999999</v>
      </c>
      <c r="AI196">
        <v>6</v>
      </c>
      <c r="AK196">
        <v>116</v>
      </c>
      <c r="AL196">
        <v>14</v>
      </c>
      <c r="AM196">
        <v>287</v>
      </c>
      <c r="AN196" t="s">
        <v>396</v>
      </c>
      <c r="AP196" t="str">
        <f t="shared" si="3"/>
        <v/>
      </c>
    </row>
    <row r="197" spans="1:42">
      <c r="A197" t="s">
        <v>826</v>
      </c>
      <c r="B197" s="4">
        <v>43403</v>
      </c>
      <c r="C197" s="1">
        <v>0.65625</v>
      </c>
      <c r="D197" t="s">
        <v>162</v>
      </c>
      <c r="E197" t="s">
        <v>587</v>
      </c>
      <c r="F197" t="s">
        <v>335</v>
      </c>
      <c r="G197">
        <v>4094</v>
      </c>
      <c r="H197" t="s">
        <v>336</v>
      </c>
      <c r="I197" t="s">
        <v>337</v>
      </c>
      <c r="J197" t="s">
        <v>5</v>
      </c>
      <c r="K197" t="s">
        <v>278</v>
      </c>
      <c r="L197" t="s">
        <v>814</v>
      </c>
      <c r="M197">
        <v>3</v>
      </c>
      <c r="N197">
        <v>9</v>
      </c>
      <c r="O197">
        <v>62.738999999999997</v>
      </c>
      <c r="P197">
        <v>39.938099999999999</v>
      </c>
      <c r="Q197">
        <v>20.9664</v>
      </c>
      <c r="R197">
        <v>8.4206000000000003</v>
      </c>
      <c r="S197">
        <v>5.8296000000000001</v>
      </c>
      <c r="T197">
        <v>5.5270000000000001</v>
      </c>
      <c r="U197">
        <v>3.2896999999999998</v>
      </c>
      <c r="V197">
        <v>1.3331</v>
      </c>
      <c r="W197">
        <v>1.2629999999999999</v>
      </c>
      <c r="X197">
        <v>1.2674000000000001</v>
      </c>
      <c r="Y197">
        <v>0</v>
      </c>
      <c r="Z197">
        <v>18.039300000000001</v>
      </c>
      <c r="AA197" t="s">
        <v>350</v>
      </c>
      <c r="AB197">
        <v>3.6358999999999999</v>
      </c>
      <c r="AC197" t="s">
        <v>485</v>
      </c>
      <c r="AD197">
        <v>0.99939999999999996</v>
      </c>
      <c r="AE197" t="s">
        <v>827</v>
      </c>
      <c r="AF197">
        <v>2.4788999999999999</v>
      </c>
      <c r="AG197">
        <v>26.131</v>
      </c>
      <c r="AH197">
        <v>201.85839999999999</v>
      </c>
      <c r="AI197">
        <v>8</v>
      </c>
      <c r="AK197">
        <v>119</v>
      </c>
      <c r="AL197">
        <v>14</v>
      </c>
      <c r="AM197">
        <v>277</v>
      </c>
      <c r="AN197" t="s">
        <v>396</v>
      </c>
      <c r="AP197" t="str">
        <f t="shared" si="3"/>
        <v/>
      </c>
    </row>
    <row r="198" spans="1:42">
      <c r="A198" t="s">
        <v>828</v>
      </c>
      <c r="B198" s="4">
        <v>43403</v>
      </c>
      <c r="C198" s="1">
        <v>0.65625</v>
      </c>
      <c r="D198" t="s">
        <v>162</v>
      </c>
      <c r="E198" t="s">
        <v>587</v>
      </c>
      <c r="F198" t="s">
        <v>335</v>
      </c>
      <c r="G198">
        <v>4094</v>
      </c>
      <c r="H198" t="s">
        <v>336</v>
      </c>
      <c r="I198" t="s">
        <v>337</v>
      </c>
      <c r="J198" t="s">
        <v>5</v>
      </c>
      <c r="K198" t="s">
        <v>278</v>
      </c>
      <c r="L198" t="s">
        <v>814</v>
      </c>
      <c r="M198">
        <v>12</v>
      </c>
      <c r="N198">
        <v>5</v>
      </c>
      <c r="O198">
        <v>54.454700000000003</v>
      </c>
      <c r="P198">
        <v>37.877800000000001</v>
      </c>
      <c r="Q198">
        <v>31.895199999999999</v>
      </c>
      <c r="R198">
        <v>10.513299999999999</v>
      </c>
      <c r="S198">
        <v>8.4032999999999998</v>
      </c>
      <c r="T198">
        <v>3.1595</v>
      </c>
      <c r="U198">
        <v>2.7980999999999998</v>
      </c>
      <c r="V198">
        <v>1.2552000000000001</v>
      </c>
      <c r="W198">
        <v>1.4325000000000001</v>
      </c>
      <c r="X198">
        <v>0.80089999999999995</v>
      </c>
      <c r="Y198">
        <v>0</v>
      </c>
      <c r="Z198">
        <v>11.5321</v>
      </c>
      <c r="AA198" t="s">
        <v>564</v>
      </c>
      <c r="AB198">
        <v>2.5522</v>
      </c>
      <c r="AC198" t="s">
        <v>829</v>
      </c>
      <c r="AD198">
        <v>1.7713000000000001</v>
      </c>
      <c r="AE198" t="s">
        <v>830</v>
      </c>
      <c r="AF198">
        <v>1.4167000000000001</v>
      </c>
      <c r="AG198">
        <v>22.971599999999999</v>
      </c>
      <c r="AH198">
        <v>192.83449999999999</v>
      </c>
      <c r="AI198">
        <v>16</v>
      </c>
      <c r="AK198">
        <v>106</v>
      </c>
      <c r="AL198">
        <v>14</v>
      </c>
      <c r="AM198">
        <v>19</v>
      </c>
      <c r="AN198" t="s">
        <v>396</v>
      </c>
      <c r="AP198" t="str">
        <f t="shared" si="3"/>
        <v/>
      </c>
    </row>
    <row r="199" spans="1:42">
      <c r="A199" t="s">
        <v>831</v>
      </c>
      <c r="B199" s="4">
        <v>43403</v>
      </c>
      <c r="C199" s="1">
        <v>0.65625</v>
      </c>
      <c r="D199" t="s">
        <v>162</v>
      </c>
      <c r="E199" t="s">
        <v>587</v>
      </c>
      <c r="F199" t="s">
        <v>335</v>
      </c>
      <c r="G199">
        <v>4094</v>
      </c>
      <c r="H199" t="s">
        <v>336</v>
      </c>
      <c r="I199" t="s">
        <v>337</v>
      </c>
      <c r="J199" t="s">
        <v>5</v>
      </c>
      <c r="K199" t="s">
        <v>278</v>
      </c>
      <c r="L199" t="s">
        <v>814</v>
      </c>
      <c r="M199">
        <v>7</v>
      </c>
      <c r="N199">
        <v>6</v>
      </c>
      <c r="O199">
        <v>70.747600000000006</v>
      </c>
      <c r="P199">
        <v>38.623199999999997</v>
      </c>
      <c r="Q199">
        <v>21.272400000000001</v>
      </c>
      <c r="R199">
        <v>7.3226000000000004</v>
      </c>
      <c r="S199">
        <v>4.3813000000000004</v>
      </c>
      <c r="T199">
        <v>4.1963999999999997</v>
      </c>
      <c r="U199">
        <v>3.1244999999999998</v>
      </c>
      <c r="V199">
        <v>2.8096000000000001</v>
      </c>
      <c r="W199">
        <v>2.0190999999999999</v>
      </c>
      <c r="X199">
        <v>1.7931999999999999</v>
      </c>
      <c r="Y199">
        <v>0</v>
      </c>
      <c r="Z199">
        <v>12.393599999999999</v>
      </c>
      <c r="AA199" t="s">
        <v>378</v>
      </c>
      <c r="AB199">
        <v>2.7934999999999999</v>
      </c>
      <c r="AC199" t="s">
        <v>567</v>
      </c>
      <c r="AD199">
        <v>2.3635000000000002</v>
      </c>
      <c r="AE199" t="s">
        <v>532</v>
      </c>
      <c r="AF199">
        <v>1.9400999999999999</v>
      </c>
      <c r="AG199">
        <v>14.4862</v>
      </c>
      <c r="AH199">
        <v>190.26689999999999</v>
      </c>
      <c r="AI199">
        <v>8</v>
      </c>
      <c r="AK199">
        <v>114</v>
      </c>
      <c r="AL199">
        <v>14</v>
      </c>
      <c r="AM199">
        <v>19</v>
      </c>
      <c r="AN199" t="s">
        <v>396</v>
      </c>
      <c r="AP199" t="str">
        <f t="shared" si="3"/>
        <v/>
      </c>
    </row>
    <row r="200" spans="1:42">
      <c r="A200" t="s">
        <v>832</v>
      </c>
      <c r="B200" s="4">
        <v>43403</v>
      </c>
      <c r="C200" s="1">
        <v>0.65625</v>
      </c>
      <c r="D200" t="s">
        <v>162</v>
      </c>
      <c r="E200" t="s">
        <v>587</v>
      </c>
      <c r="F200" t="s">
        <v>335</v>
      </c>
      <c r="G200">
        <v>4094</v>
      </c>
      <c r="H200" t="s">
        <v>336</v>
      </c>
      <c r="I200" t="s">
        <v>337</v>
      </c>
      <c r="J200" t="s">
        <v>5</v>
      </c>
      <c r="K200" t="s">
        <v>278</v>
      </c>
      <c r="L200" t="s">
        <v>814</v>
      </c>
      <c r="M200">
        <v>5</v>
      </c>
      <c r="N200">
        <v>5</v>
      </c>
      <c r="O200">
        <v>66.732699999999994</v>
      </c>
      <c r="P200">
        <v>34.5717</v>
      </c>
      <c r="Q200">
        <v>33.957700000000003</v>
      </c>
      <c r="R200">
        <v>8.7166999999999994</v>
      </c>
      <c r="S200">
        <v>5.4656000000000002</v>
      </c>
      <c r="T200">
        <v>4.2941000000000003</v>
      </c>
      <c r="U200">
        <v>2.4681000000000002</v>
      </c>
      <c r="V200">
        <v>0.77959999999999996</v>
      </c>
      <c r="W200">
        <v>0</v>
      </c>
      <c r="X200">
        <v>0</v>
      </c>
      <c r="Y200">
        <v>2.8479000000000001</v>
      </c>
      <c r="Z200">
        <v>19.5779</v>
      </c>
      <c r="AA200" t="s">
        <v>362</v>
      </c>
      <c r="AB200">
        <v>1.9497</v>
      </c>
      <c r="AC200" t="s">
        <v>833</v>
      </c>
      <c r="AD200">
        <v>3.4500000000000003E-2</v>
      </c>
      <c r="AE200" t="s">
        <v>834</v>
      </c>
      <c r="AF200">
        <v>0</v>
      </c>
      <c r="AG200">
        <v>5.5076999999999998</v>
      </c>
      <c r="AH200">
        <v>186.90379999999999</v>
      </c>
      <c r="AI200">
        <v>7</v>
      </c>
      <c r="AK200">
        <v>117</v>
      </c>
      <c r="AL200">
        <v>14</v>
      </c>
      <c r="AM200">
        <v>26</v>
      </c>
      <c r="AN200" t="s">
        <v>396</v>
      </c>
      <c r="AP200" t="str">
        <f t="shared" si="3"/>
        <v/>
      </c>
    </row>
    <row r="201" spans="1:42">
      <c r="A201" t="s">
        <v>835</v>
      </c>
      <c r="B201" s="4">
        <v>43403</v>
      </c>
      <c r="C201" s="1">
        <v>0.65625</v>
      </c>
      <c r="D201" t="s">
        <v>162</v>
      </c>
      <c r="E201" t="s">
        <v>587</v>
      </c>
      <c r="F201" t="s">
        <v>335</v>
      </c>
      <c r="G201">
        <v>4094</v>
      </c>
      <c r="H201" t="s">
        <v>336</v>
      </c>
      <c r="I201" t="s">
        <v>337</v>
      </c>
      <c r="J201" t="s">
        <v>5</v>
      </c>
      <c r="K201" t="s">
        <v>278</v>
      </c>
      <c r="L201" t="s">
        <v>814</v>
      </c>
      <c r="M201">
        <v>11</v>
      </c>
      <c r="N201">
        <v>6</v>
      </c>
      <c r="O201">
        <v>55.529000000000003</v>
      </c>
      <c r="P201">
        <v>60.234099999999998</v>
      </c>
      <c r="Q201">
        <v>20.752199999999998</v>
      </c>
      <c r="R201">
        <v>9.5345999999999993</v>
      </c>
      <c r="S201">
        <v>5.4238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12.9818</v>
      </c>
      <c r="Z201">
        <v>10.5036</v>
      </c>
      <c r="AA201" t="s">
        <v>836</v>
      </c>
      <c r="AB201">
        <v>1.0532999999999999</v>
      </c>
      <c r="AC201" t="s">
        <v>837</v>
      </c>
      <c r="AD201">
        <v>0.24909999999999999</v>
      </c>
      <c r="AE201" t="s">
        <v>838</v>
      </c>
      <c r="AF201">
        <v>0.65839999999999999</v>
      </c>
      <c r="AG201">
        <v>9.75</v>
      </c>
      <c r="AH201">
        <v>186.66990000000001</v>
      </c>
      <c r="AI201">
        <v>25</v>
      </c>
      <c r="AK201">
        <v>108</v>
      </c>
      <c r="AL201">
        <v>14</v>
      </c>
      <c r="AM201">
        <v>12</v>
      </c>
      <c r="AN201" t="s">
        <v>396</v>
      </c>
      <c r="AP201" t="str">
        <f t="shared" si="3"/>
        <v/>
      </c>
    </row>
    <row r="202" spans="1:42">
      <c r="A202" t="s">
        <v>839</v>
      </c>
      <c r="B202" s="4">
        <v>43403</v>
      </c>
      <c r="C202" s="1">
        <v>0.65625</v>
      </c>
      <c r="D202" t="s">
        <v>162</v>
      </c>
      <c r="E202" t="s">
        <v>587</v>
      </c>
      <c r="F202" t="s">
        <v>335</v>
      </c>
      <c r="G202">
        <v>4094</v>
      </c>
      <c r="H202" t="s">
        <v>336</v>
      </c>
      <c r="I202" t="s">
        <v>337</v>
      </c>
      <c r="J202" t="s">
        <v>5</v>
      </c>
      <c r="K202" t="s">
        <v>278</v>
      </c>
      <c r="L202" t="s">
        <v>814</v>
      </c>
      <c r="M202">
        <v>4</v>
      </c>
      <c r="N202">
        <v>7</v>
      </c>
      <c r="O202">
        <v>56.263500000000001</v>
      </c>
      <c r="P202">
        <v>28.404299999999999</v>
      </c>
      <c r="Q202">
        <v>26.0671</v>
      </c>
      <c r="R202">
        <v>9.5154999999999994</v>
      </c>
      <c r="S202">
        <v>7.4989999999999997</v>
      </c>
      <c r="T202">
        <v>4.6108000000000002</v>
      </c>
      <c r="U202">
        <v>2.581</v>
      </c>
      <c r="V202">
        <v>1.5610999999999999</v>
      </c>
      <c r="W202">
        <v>1.3877999999999999</v>
      </c>
      <c r="X202">
        <v>0.91790000000000005</v>
      </c>
      <c r="Y202">
        <v>0</v>
      </c>
      <c r="Z202">
        <v>9.2716999999999992</v>
      </c>
      <c r="AA202" t="s">
        <v>840</v>
      </c>
      <c r="AB202">
        <v>1.6042000000000001</v>
      </c>
      <c r="AC202" t="s">
        <v>447</v>
      </c>
      <c r="AD202">
        <v>4.3387000000000002</v>
      </c>
      <c r="AE202" t="s">
        <v>598</v>
      </c>
      <c r="AF202">
        <v>1.6917</v>
      </c>
      <c r="AG202">
        <v>26.987300000000001</v>
      </c>
      <c r="AH202">
        <v>182.70140000000001</v>
      </c>
      <c r="AI202">
        <v>8</v>
      </c>
      <c r="AK202">
        <v>117</v>
      </c>
      <c r="AL202">
        <v>14</v>
      </c>
      <c r="AM202">
        <v>216</v>
      </c>
      <c r="AN202" t="s">
        <v>396</v>
      </c>
      <c r="AP202" t="str">
        <f t="shared" si="3"/>
        <v/>
      </c>
    </row>
    <row r="203" spans="1:42">
      <c r="A203" t="s">
        <v>841</v>
      </c>
      <c r="B203" s="4">
        <v>43403</v>
      </c>
      <c r="C203" s="1">
        <v>0.65625</v>
      </c>
      <c r="D203" t="s">
        <v>162</v>
      </c>
      <c r="E203" t="s">
        <v>587</v>
      </c>
      <c r="F203" t="s">
        <v>335</v>
      </c>
      <c r="G203">
        <v>4094</v>
      </c>
      <c r="H203" t="s">
        <v>336</v>
      </c>
      <c r="I203" t="s">
        <v>337</v>
      </c>
      <c r="J203" t="s">
        <v>5</v>
      </c>
      <c r="K203" t="s">
        <v>278</v>
      </c>
      <c r="L203" t="s">
        <v>814</v>
      </c>
      <c r="M203">
        <v>8</v>
      </c>
      <c r="N203">
        <v>4</v>
      </c>
      <c r="O203">
        <v>66.262200000000007</v>
      </c>
      <c r="P203">
        <v>48.8628</v>
      </c>
      <c r="Q203">
        <v>18.325700000000001</v>
      </c>
      <c r="R203">
        <v>6.9763000000000002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16.804300000000001</v>
      </c>
      <c r="Z203">
        <v>0</v>
      </c>
      <c r="AA203" t="s">
        <v>842</v>
      </c>
      <c r="AB203">
        <v>0.27400000000000002</v>
      </c>
      <c r="AC203" t="s">
        <v>355</v>
      </c>
      <c r="AD203">
        <v>1.0003</v>
      </c>
      <c r="AE203" t="s">
        <v>843</v>
      </c>
      <c r="AF203">
        <v>3.0385</v>
      </c>
      <c r="AG203">
        <v>14.15</v>
      </c>
      <c r="AH203">
        <v>175.69409999999999</v>
      </c>
      <c r="AI203">
        <v>5</v>
      </c>
      <c r="AK203">
        <v>112</v>
      </c>
      <c r="AL203">
        <v>14</v>
      </c>
      <c r="AM203">
        <v>234</v>
      </c>
      <c r="AN203" t="s">
        <v>396</v>
      </c>
      <c r="AP203" t="str">
        <f t="shared" si="3"/>
        <v/>
      </c>
    </row>
    <row r="204" spans="1:42">
      <c r="A204" t="s">
        <v>844</v>
      </c>
      <c r="B204" s="4">
        <v>43403</v>
      </c>
      <c r="C204" s="1">
        <v>0.65625</v>
      </c>
      <c r="D204" t="s">
        <v>162</v>
      </c>
      <c r="E204" t="s">
        <v>587</v>
      </c>
      <c r="F204" t="s">
        <v>335</v>
      </c>
      <c r="G204">
        <v>4094</v>
      </c>
      <c r="H204" t="s">
        <v>336</v>
      </c>
      <c r="I204" t="s">
        <v>337</v>
      </c>
      <c r="J204" t="s">
        <v>5</v>
      </c>
      <c r="K204" t="s">
        <v>278</v>
      </c>
      <c r="L204" t="s">
        <v>814</v>
      </c>
      <c r="M204">
        <v>1</v>
      </c>
      <c r="N204">
        <v>9</v>
      </c>
      <c r="O204">
        <v>37.522300000000001</v>
      </c>
      <c r="P204">
        <v>35.3371</v>
      </c>
      <c r="Q204">
        <v>14.4323</v>
      </c>
      <c r="R204">
        <v>5.7944000000000004</v>
      </c>
      <c r="S204">
        <v>4.8544</v>
      </c>
      <c r="T204">
        <v>2.7749000000000001</v>
      </c>
      <c r="U204">
        <v>2.0640000000000001</v>
      </c>
      <c r="V204">
        <v>1.7935000000000001</v>
      </c>
      <c r="W204">
        <v>1.1437999999999999</v>
      </c>
      <c r="X204">
        <v>1.5026999999999999</v>
      </c>
      <c r="Y204">
        <v>0</v>
      </c>
      <c r="Z204">
        <v>17.333600000000001</v>
      </c>
      <c r="AA204" t="s">
        <v>375</v>
      </c>
      <c r="AB204">
        <v>2.1438000000000001</v>
      </c>
      <c r="AC204" t="s">
        <v>845</v>
      </c>
      <c r="AD204">
        <v>1.5173000000000001</v>
      </c>
      <c r="AE204" t="s">
        <v>846</v>
      </c>
      <c r="AF204">
        <v>1.8801000000000001</v>
      </c>
      <c r="AG204">
        <v>4.6158999999999999</v>
      </c>
      <c r="AH204">
        <v>134.71</v>
      </c>
      <c r="AI204">
        <v>25</v>
      </c>
      <c r="AK204">
        <v>120</v>
      </c>
      <c r="AL204">
        <v>14</v>
      </c>
      <c r="AM204">
        <v>35</v>
      </c>
      <c r="AN204" t="s">
        <v>396</v>
      </c>
      <c r="AP204" t="str">
        <f t="shared" si="3"/>
        <v/>
      </c>
    </row>
    <row r="205" spans="1:42">
      <c r="A205" t="s">
        <v>847</v>
      </c>
      <c r="B205" s="4">
        <v>43403</v>
      </c>
      <c r="C205" s="1">
        <v>0.65625</v>
      </c>
      <c r="D205" t="s">
        <v>162</v>
      </c>
      <c r="E205" t="s">
        <v>587</v>
      </c>
      <c r="F205" t="s">
        <v>335</v>
      </c>
      <c r="G205">
        <v>4094</v>
      </c>
      <c r="H205" t="s">
        <v>336</v>
      </c>
      <c r="I205" t="s">
        <v>337</v>
      </c>
      <c r="J205" t="s">
        <v>5</v>
      </c>
      <c r="K205" t="s">
        <v>278</v>
      </c>
      <c r="L205" t="s">
        <v>814</v>
      </c>
      <c r="M205">
        <v>10</v>
      </c>
      <c r="N205">
        <v>8</v>
      </c>
      <c r="O205">
        <v>44.107599999999998</v>
      </c>
      <c r="P205">
        <v>38.354999999999997</v>
      </c>
      <c r="Q205">
        <v>16.0124</v>
      </c>
      <c r="R205">
        <v>6.2308000000000003</v>
      </c>
      <c r="S205">
        <v>4.2476000000000003</v>
      </c>
      <c r="T205">
        <v>1.8367</v>
      </c>
      <c r="U205">
        <v>1.5097</v>
      </c>
      <c r="V205">
        <v>0</v>
      </c>
      <c r="W205">
        <v>0</v>
      </c>
      <c r="X205">
        <v>0</v>
      </c>
      <c r="Y205">
        <v>3.3971</v>
      </c>
      <c r="Z205">
        <v>0</v>
      </c>
      <c r="AA205" t="s">
        <v>848</v>
      </c>
      <c r="AB205">
        <v>0.99980000000000002</v>
      </c>
      <c r="AC205" t="s">
        <v>849</v>
      </c>
      <c r="AD205">
        <v>3.6162000000000001</v>
      </c>
      <c r="AE205" t="s">
        <v>850</v>
      </c>
      <c r="AF205">
        <v>0</v>
      </c>
      <c r="AG205">
        <v>3.3</v>
      </c>
      <c r="AH205">
        <v>123.61279999999999</v>
      </c>
      <c r="AI205">
        <v>14</v>
      </c>
      <c r="AK205">
        <v>109</v>
      </c>
      <c r="AL205">
        <v>14</v>
      </c>
      <c r="AM205">
        <v>647</v>
      </c>
      <c r="AN205" t="s">
        <v>396</v>
      </c>
      <c r="AP205" t="str">
        <f t="shared" si="3"/>
        <v/>
      </c>
    </row>
    <row r="206" spans="1:42">
      <c r="A206" t="s">
        <v>851</v>
      </c>
      <c r="B206" s="4">
        <v>43403</v>
      </c>
      <c r="C206" s="1">
        <v>0.65625</v>
      </c>
      <c r="D206" t="s">
        <v>162</v>
      </c>
      <c r="E206" t="s">
        <v>587</v>
      </c>
      <c r="F206" t="s">
        <v>335</v>
      </c>
      <c r="G206">
        <v>4094</v>
      </c>
      <c r="H206" t="s">
        <v>336</v>
      </c>
      <c r="I206" t="s">
        <v>337</v>
      </c>
      <c r="J206" t="s">
        <v>5</v>
      </c>
      <c r="K206" t="s">
        <v>278</v>
      </c>
      <c r="L206" t="s">
        <v>814</v>
      </c>
      <c r="M206">
        <v>14</v>
      </c>
      <c r="N206">
        <v>5</v>
      </c>
      <c r="O206">
        <v>39.017499999999998</v>
      </c>
      <c r="P206">
        <v>34.636600000000001</v>
      </c>
      <c r="Q206">
        <v>19.8337</v>
      </c>
      <c r="R206">
        <v>3.5314999999999999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11.891299999999999</v>
      </c>
      <c r="Z206">
        <v>0</v>
      </c>
      <c r="AA206" t="s">
        <v>852</v>
      </c>
      <c r="AB206">
        <v>2.6190000000000002</v>
      </c>
      <c r="AC206" t="s">
        <v>829</v>
      </c>
      <c r="AD206">
        <v>1.4637</v>
      </c>
      <c r="AE206" t="s">
        <v>853</v>
      </c>
      <c r="AF206">
        <v>0.85719999999999996</v>
      </c>
      <c r="AG206">
        <v>7.8</v>
      </c>
      <c r="AH206">
        <v>121.6506</v>
      </c>
      <c r="AI206">
        <v>16</v>
      </c>
      <c r="AK206">
        <v>94</v>
      </c>
      <c r="AL206">
        <v>14</v>
      </c>
      <c r="AM206">
        <v>147</v>
      </c>
      <c r="AN206" t="s">
        <v>396</v>
      </c>
      <c r="AP206" t="str">
        <f t="shared" si="3"/>
        <v/>
      </c>
    </row>
    <row r="207" spans="1:42">
      <c r="A207" t="s">
        <v>855</v>
      </c>
      <c r="B207" s="4">
        <v>43403</v>
      </c>
      <c r="C207" s="1">
        <v>0.66666666666666663</v>
      </c>
      <c r="D207" t="s">
        <v>177</v>
      </c>
      <c r="E207" t="s">
        <v>587</v>
      </c>
      <c r="F207" t="s">
        <v>230</v>
      </c>
      <c r="G207">
        <v>3119</v>
      </c>
      <c r="H207" t="s">
        <v>336</v>
      </c>
      <c r="I207" t="s">
        <v>337</v>
      </c>
      <c r="J207" t="s">
        <v>5</v>
      </c>
      <c r="K207" t="s">
        <v>278</v>
      </c>
      <c r="L207" t="s">
        <v>854</v>
      </c>
      <c r="M207">
        <v>15</v>
      </c>
      <c r="N207">
        <v>7</v>
      </c>
      <c r="O207">
        <v>90.593999999999994</v>
      </c>
      <c r="P207">
        <v>51.8476</v>
      </c>
      <c r="Q207">
        <v>22.317599999999999</v>
      </c>
      <c r="R207">
        <v>8.6732999999999993</v>
      </c>
      <c r="S207">
        <v>4.5326000000000004</v>
      </c>
      <c r="T207">
        <v>3.0935999999999999</v>
      </c>
      <c r="U207">
        <v>3.5735000000000001</v>
      </c>
      <c r="V207">
        <v>1.3896999999999999</v>
      </c>
      <c r="W207">
        <v>0.85980000000000001</v>
      </c>
      <c r="X207">
        <v>1.2887</v>
      </c>
      <c r="Y207">
        <v>0</v>
      </c>
      <c r="Z207">
        <v>16.965699999999998</v>
      </c>
      <c r="AA207" t="s">
        <v>438</v>
      </c>
      <c r="AB207">
        <v>3.7884000000000002</v>
      </c>
      <c r="AC207" t="s">
        <v>856</v>
      </c>
      <c r="AD207">
        <v>1.9688000000000001</v>
      </c>
      <c r="AE207" t="s">
        <v>857</v>
      </c>
      <c r="AF207">
        <v>0.99529999999999996</v>
      </c>
      <c r="AG207">
        <v>19.014099999999999</v>
      </c>
      <c r="AH207" s="23">
        <v>230.90280000000001</v>
      </c>
      <c r="AI207">
        <v>4</v>
      </c>
      <c r="AK207">
        <v>82</v>
      </c>
      <c r="AL207">
        <v>18</v>
      </c>
      <c r="AM207">
        <v>10</v>
      </c>
      <c r="AN207" t="s">
        <v>396</v>
      </c>
      <c r="AP207" t="str">
        <f t="shared" si="3"/>
        <v>Bold</v>
      </c>
    </row>
    <row r="208" spans="1:42">
      <c r="A208" t="s">
        <v>858</v>
      </c>
      <c r="B208" s="4">
        <v>43403</v>
      </c>
      <c r="C208" s="1">
        <v>0.66666666666666663</v>
      </c>
      <c r="D208" t="s">
        <v>177</v>
      </c>
      <c r="E208" t="s">
        <v>587</v>
      </c>
      <c r="F208" t="s">
        <v>230</v>
      </c>
      <c r="G208">
        <v>3119</v>
      </c>
      <c r="H208" t="s">
        <v>336</v>
      </c>
      <c r="I208" t="s">
        <v>337</v>
      </c>
      <c r="J208" t="s">
        <v>5</v>
      </c>
      <c r="K208" t="s">
        <v>278</v>
      </c>
      <c r="L208" t="s">
        <v>854</v>
      </c>
      <c r="M208">
        <v>6</v>
      </c>
      <c r="N208">
        <v>9</v>
      </c>
      <c r="O208">
        <v>77.632999999999996</v>
      </c>
      <c r="P208">
        <v>52.043999999999997</v>
      </c>
      <c r="Q208">
        <v>22.129899999999999</v>
      </c>
      <c r="R208">
        <v>5.8368000000000002</v>
      </c>
      <c r="S208">
        <v>5.6858000000000004</v>
      </c>
      <c r="T208">
        <v>5.2531999999999996</v>
      </c>
      <c r="U208">
        <v>3.6682999999999999</v>
      </c>
      <c r="V208">
        <v>2.2269000000000001</v>
      </c>
      <c r="W208">
        <v>0.63380000000000003</v>
      </c>
      <c r="X208">
        <v>0.70430000000000004</v>
      </c>
      <c r="Y208">
        <v>0</v>
      </c>
      <c r="Z208">
        <v>18.6021</v>
      </c>
      <c r="AA208" t="s">
        <v>859</v>
      </c>
      <c r="AB208">
        <v>2.7622</v>
      </c>
      <c r="AC208" t="s">
        <v>860</v>
      </c>
      <c r="AD208">
        <v>2.2437</v>
      </c>
      <c r="AE208" t="s">
        <v>861</v>
      </c>
      <c r="AF208">
        <v>1.7665999999999999</v>
      </c>
      <c r="AG208">
        <v>22.2164</v>
      </c>
      <c r="AH208">
        <v>223.40719999999999</v>
      </c>
      <c r="AI208">
        <v>16</v>
      </c>
      <c r="AK208">
        <v>98</v>
      </c>
      <c r="AL208">
        <v>18</v>
      </c>
      <c r="AM208">
        <v>19</v>
      </c>
      <c r="AN208" t="s">
        <v>396</v>
      </c>
      <c r="AP208" t="str">
        <f t="shared" si="3"/>
        <v/>
      </c>
    </row>
    <row r="209" spans="1:42">
      <c r="A209" t="s">
        <v>862</v>
      </c>
      <c r="B209" s="4">
        <v>43403</v>
      </c>
      <c r="C209" s="1">
        <v>0.66666666666666663</v>
      </c>
      <c r="D209" t="s">
        <v>177</v>
      </c>
      <c r="E209" t="s">
        <v>587</v>
      </c>
      <c r="F209" t="s">
        <v>230</v>
      </c>
      <c r="G209">
        <v>3119</v>
      </c>
      <c r="H209" t="s">
        <v>336</v>
      </c>
      <c r="I209" t="s">
        <v>337</v>
      </c>
      <c r="J209" t="s">
        <v>5</v>
      </c>
      <c r="K209" t="s">
        <v>278</v>
      </c>
      <c r="L209" t="s">
        <v>854</v>
      </c>
      <c r="M209">
        <v>3</v>
      </c>
      <c r="N209">
        <v>4</v>
      </c>
      <c r="O209">
        <v>48.841799999999999</v>
      </c>
      <c r="P209">
        <v>73.760000000000005</v>
      </c>
      <c r="Q209">
        <v>20.801200000000001</v>
      </c>
      <c r="R209">
        <v>8.0604999999999993</v>
      </c>
      <c r="S209">
        <v>4.9648000000000003</v>
      </c>
      <c r="T209">
        <v>1.8932</v>
      </c>
      <c r="U209">
        <v>1.7503</v>
      </c>
      <c r="V209">
        <v>1.0508</v>
      </c>
      <c r="W209">
        <v>0</v>
      </c>
      <c r="X209">
        <v>0</v>
      </c>
      <c r="Y209">
        <v>2.5348999999999999</v>
      </c>
      <c r="Z209">
        <v>23.4114</v>
      </c>
      <c r="AA209" t="s">
        <v>708</v>
      </c>
      <c r="AB209">
        <v>0.71189999999999998</v>
      </c>
      <c r="AC209" t="s">
        <v>626</v>
      </c>
      <c r="AD209">
        <v>1.0645</v>
      </c>
      <c r="AE209" t="s">
        <v>307</v>
      </c>
      <c r="AF209">
        <v>1.131</v>
      </c>
      <c r="AG209">
        <v>16.135300000000001</v>
      </c>
      <c r="AH209">
        <v>206.11160000000001</v>
      </c>
      <c r="AI209">
        <v>7</v>
      </c>
      <c r="AK209">
        <v>100</v>
      </c>
      <c r="AL209">
        <v>18</v>
      </c>
      <c r="AM209">
        <v>54</v>
      </c>
      <c r="AN209" t="s">
        <v>396</v>
      </c>
      <c r="AP209" t="str">
        <f t="shared" si="3"/>
        <v/>
      </c>
    </row>
    <row r="210" spans="1:42">
      <c r="A210" t="s">
        <v>863</v>
      </c>
      <c r="B210" s="4">
        <v>43403</v>
      </c>
      <c r="C210" s="1">
        <v>0.66666666666666663</v>
      </c>
      <c r="D210" t="s">
        <v>177</v>
      </c>
      <c r="E210" t="s">
        <v>587</v>
      </c>
      <c r="F210" t="s">
        <v>230</v>
      </c>
      <c r="G210">
        <v>3119</v>
      </c>
      <c r="H210" t="s">
        <v>336</v>
      </c>
      <c r="I210" t="s">
        <v>337</v>
      </c>
      <c r="J210" t="s">
        <v>5</v>
      </c>
      <c r="K210" t="s">
        <v>278</v>
      </c>
      <c r="L210" t="s">
        <v>854</v>
      </c>
      <c r="M210">
        <v>13</v>
      </c>
      <c r="N210">
        <v>7</v>
      </c>
      <c r="O210">
        <v>60.2</v>
      </c>
      <c r="P210">
        <v>63.707999999999998</v>
      </c>
      <c r="Q210">
        <v>26.225100000000001</v>
      </c>
      <c r="R210">
        <v>7.6741000000000001</v>
      </c>
      <c r="S210">
        <v>6.5650000000000004</v>
      </c>
      <c r="T210">
        <v>4.3390000000000004</v>
      </c>
      <c r="U210">
        <v>2.1806000000000001</v>
      </c>
      <c r="V210">
        <v>0</v>
      </c>
      <c r="W210">
        <v>0</v>
      </c>
      <c r="X210">
        <v>0</v>
      </c>
      <c r="Y210">
        <v>5.3072999999999997</v>
      </c>
      <c r="Z210">
        <v>12.09</v>
      </c>
      <c r="AA210" t="s">
        <v>412</v>
      </c>
      <c r="AB210">
        <v>0.53959999999999997</v>
      </c>
      <c r="AC210" t="s">
        <v>864</v>
      </c>
      <c r="AD210">
        <v>4.3499999999999997E-2</v>
      </c>
      <c r="AE210" t="s">
        <v>615</v>
      </c>
      <c r="AF210">
        <v>1.6041000000000001</v>
      </c>
      <c r="AG210">
        <v>11.7712</v>
      </c>
      <c r="AH210">
        <v>202.2475</v>
      </c>
      <c r="AI210">
        <v>6</v>
      </c>
      <c r="AK210">
        <v>93</v>
      </c>
      <c r="AL210">
        <v>18</v>
      </c>
      <c r="AM210">
        <v>24</v>
      </c>
      <c r="AN210" t="s">
        <v>396</v>
      </c>
      <c r="AP210" t="str">
        <f t="shared" si="3"/>
        <v/>
      </c>
    </row>
    <row r="211" spans="1:42">
      <c r="A211" t="s">
        <v>865</v>
      </c>
      <c r="B211" s="4">
        <v>43403</v>
      </c>
      <c r="C211" s="1">
        <v>0.66666666666666663</v>
      </c>
      <c r="D211" t="s">
        <v>177</v>
      </c>
      <c r="E211" t="s">
        <v>587</v>
      </c>
      <c r="F211" t="s">
        <v>230</v>
      </c>
      <c r="G211">
        <v>3119</v>
      </c>
      <c r="H211" t="s">
        <v>336</v>
      </c>
      <c r="I211" t="s">
        <v>337</v>
      </c>
      <c r="J211" t="s">
        <v>5</v>
      </c>
      <c r="K211" t="s">
        <v>278</v>
      </c>
      <c r="L211" t="s">
        <v>854</v>
      </c>
      <c r="M211">
        <v>4</v>
      </c>
      <c r="N211">
        <v>6</v>
      </c>
      <c r="O211">
        <v>62.055900000000001</v>
      </c>
      <c r="P211">
        <v>48.494999999999997</v>
      </c>
      <c r="Q211">
        <v>30.014399999999998</v>
      </c>
      <c r="R211">
        <v>13.3042</v>
      </c>
      <c r="S211">
        <v>5.3524000000000003</v>
      </c>
      <c r="T211">
        <v>3.6082999999999998</v>
      </c>
      <c r="U211">
        <v>2.7763</v>
      </c>
      <c r="V211">
        <v>1.6928000000000001</v>
      </c>
      <c r="W211">
        <v>0.71109999999999995</v>
      </c>
      <c r="X211">
        <v>0.94310000000000005</v>
      </c>
      <c r="Y211">
        <v>0</v>
      </c>
      <c r="Z211">
        <v>11.994300000000001</v>
      </c>
      <c r="AA211" t="s">
        <v>442</v>
      </c>
      <c r="AB211">
        <v>0.94259999999999999</v>
      </c>
      <c r="AC211" t="s">
        <v>490</v>
      </c>
      <c r="AD211">
        <v>0.59250000000000003</v>
      </c>
      <c r="AE211" t="s">
        <v>866</v>
      </c>
      <c r="AF211">
        <v>2.1088</v>
      </c>
      <c r="AG211">
        <v>17.250399999999999</v>
      </c>
      <c r="AH211">
        <v>201.84200000000001</v>
      </c>
      <c r="AI211">
        <v>12</v>
      </c>
      <c r="AK211">
        <v>100</v>
      </c>
      <c r="AL211">
        <v>18</v>
      </c>
      <c r="AM211">
        <v>39</v>
      </c>
      <c r="AN211" t="s">
        <v>396</v>
      </c>
      <c r="AP211" t="str">
        <f t="shared" si="3"/>
        <v/>
      </c>
    </row>
    <row r="212" spans="1:42">
      <c r="A212" t="s">
        <v>867</v>
      </c>
      <c r="B212" s="4">
        <v>43403</v>
      </c>
      <c r="C212" s="1">
        <v>0.66666666666666663</v>
      </c>
      <c r="D212" t="s">
        <v>177</v>
      </c>
      <c r="E212" t="s">
        <v>587</v>
      </c>
      <c r="F212" t="s">
        <v>230</v>
      </c>
      <c r="G212">
        <v>3119</v>
      </c>
      <c r="H212" t="s">
        <v>336</v>
      </c>
      <c r="I212" t="s">
        <v>337</v>
      </c>
      <c r="J212" t="s">
        <v>5</v>
      </c>
      <c r="K212" t="s">
        <v>278</v>
      </c>
      <c r="L212" t="s">
        <v>854</v>
      </c>
      <c r="M212">
        <v>16</v>
      </c>
      <c r="N212">
        <v>5</v>
      </c>
      <c r="O212">
        <v>79.582999999999998</v>
      </c>
      <c r="P212">
        <v>47.177599999999998</v>
      </c>
      <c r="Q212">
        <v>16.634799999999998</v>
      </c>
      <c r="R212">
        <v>6.8616999999999999</v>
      </c>
      <c r="S212">
        <v>5.2941000000000003</v>
      </c>
      <c r="T212">
        <v>3.7926000000000002</v>
      </c>
      <c r="U212">
        <v>2.6101000000000001</v>
      </c>
      <c r="V212">
        <v>1.6362000000000001</v>
      </c>
      <c r="W212">
        <v>0</v>
      </c>
      <c r="X212">
        <v>0</v>
      </c>
      <c r="Y212">
        <v>2.7717999999999998</v>
      </c>
      <c r="Z212">
        <v>18.164300000000001</v>
      </c>
      <c r="AA212" t="s">
        <v>416</v>
      </c>
      <c r="AB212">
        <v>3.4049999999999998</v>
      </c>
      <c r="AC212" t="s">
        <v>868</v>
      </c>
      <c r="AD212">
        <v>1.0227999999999999</v>
      </c>
      <c r="AE212" t="s">
        <v>688</v>
      </c>
      <c r="AF212">
        <v>1.8419000000000001</v>
      </c>
      <c r="AG212">
        <v>10.645799999999999</v>
      </c>
      <c r="AH212">
        <v>201.4418</v>
      </c>
      <c r="AI212">
        <v>8</v>
      </c>
      <c r="AK212">
        <v>81</v>
      </c>
      <c r="AL212">
        <v>18</v>
      </c>
      <c r="AM212">
        <v>19</v>
      </c>
      <c r="AN212" t="s">
        <v>396</v>
      </c>
      <c r="AP212" t="str">
        <f t="shared" si="3"/>
        <v/>
      </c>
    </row>
    <row r="213" spans="1:42">
      <c r="A213" t="s">
        <v>869</v>
      </c>
      <c r="B213" s="4">
        <v>43403</v>
      </c>
      <c r="C213" s="1">
        <v>0.66666666666666663</v>
      </c>
      <c r="D213" t="s">
        <v>177</v>
      </c>
      <c r="E213" t="s">
        <v>587</v>
      </c>
      <c r="F213" t="s">
        <v>230</v>
      </c>
      <c r="G213">
        <v>3119</v>
      </c>
      <c r="H213" t="s">
        <v>336</v>
      </c>
      <c r="I213" t="s">
        <v>337</v>
      </c>
      <c r="J213" t="s">
        <v>5</v>
      </c>
      <c r="K213" t="s">
        <v>278</v>
      </c>
      <c r="L213" t="s">
        <v>854</v>
      </c>
      <c r="M213">
        <v>10</v>
      </c>
      <c r="N213">
        <v>4</v>
      </c>
      <c r="O213">
        <v>68.191400000000002</v>
      </c>
      <c r="P213">
        <v>54.835999999999999</v>
      </c>
      <c r="Q213">
        <v>24.226800000000001</v>
      </c>
      <c r="R213">
        <v>8.4023000000000003</v>
      </c>
      <c r="S213">
        <v>4.1478000000000002</v>
      </c>
      <c r="T213">
        <v>3.8637999999999999</v>
      </c>
      <c r="U213">
        <v>3.5011999999999999</v>
      </c>
      <c r="V213">
        <v>2.0596999999999999</v>
      </c>
      <c r="W213">
        <v>0</v>
      </c>
      <c r="X213">
        <v>0</v>
      </c>
      <c r="Y213">
        <v>3.0573000000000001</v>
      </c>
      <c r="Z213">
        <v>15.08</v>
      </c>
      <c r="AA213" t="s">
        <v>870</v>
      </c>
      <c r="AB213">
        <v>1.6778</v>
      </c>
      <c r="AC213" t="s">
        <v>387</v>
      </c>
      <c r="AD213">
        <v>1.1661999999999999</v>
      </c>
      <c r="AE213" t="s">
        <v>871</v>
      </c>
      <c r="AF213">
        <v>1.583</v>
      </c>
      <c r="AG213">
        <v>5.6</v>
      </c>
      <c r="AH213">
        <v>197.39330000000001</v>
      </c>
      <c r="AI213">
        <v>14</v>
      </c>
      <c r="AK213">
        <v>95</v>
      </c>
      <c r="AL213">
        <v>18</v>
      </c>
      <c r="AM213">
        <v>19</v>
      </c>
      <c r="AN213" t="s">
        <v>396</v>
      </c>
      <c r="AP213" t="str">
        <f t="shared" si="3"/>
        <v/>
      </c>
    </row>
    <row r="214" spans="1:42">
      <c r="A214" t="s">
        <v>872</v>
      </c>
      <c r="B214" s="4">
        <v>43403</v>
      </c>
      <c r="C214" s="1">
        <v>0.66666666666666663</v>
      </c>
      <c r="D214" t="s">
        <v>177</v>
      </c>
      <c r="E214" t="s">
        <v>587</v>
      </c>
      <c r="F214" t="s">
        <v>230</v>
      </c>
      <c r="G214">
        <v>3119</v>
      </c>
      <c r="H214" t="s">
        <v>336</v>
      </c>
      <c r="I214" t="s">
        <v>337</v>
      </c>
      <c r="J214" t="s">
        <v>5</v>
      </c>
      <c r="K214" t="s">
        <v>278</v>
      </c>
      <c r="L214" t="s">
        <v>854</v>
      </c>
      <c r="M214">
        <v>7</v>
      </c>
      <c r="N214">
        <v>8</v>
      </c>
      <c r="O214">
        <v>67.532799999999995</v>
      </c>
      <c r="P214">
        <v>47.472000000000001</v>
      </c>
      <c r="Q214">
        <v>20.695599999999999</v>
      </c>
      <c r="R214">
        <v>11.7933</v>
      </c>
      <c r="S214">
        <v>5.4461000000000004</v>
      </c>
      <c r="T214">
        <v>4.0590000000000002</v>
      </c>
      <c r="U214">
        <v>5.5598000000000001</v>
      </c>
      <c r="V214">
        <v>1.7408999999999999</v>
      </c>
      <c r="W214">
        <v>1.4730000000000001</v>
      </c>
      <c r="X214">
        <v>1.536</v>
      </c>
      <c r="Y214">
        <v>0</v>
      </c>
      <c r="Z214">
        <v>7.9958</v>
      </c>
      <c r="AA214" t="s">
        <v>409</v>
      </c>
      <c r="AB214">
        <v>2.2479</v>
      </c>
      <c r="AC214" t="s">
        <v>410</v>
      </c>
      <c r="AD214">
        <v>0.73729999999999996</v>
      </c>
      <c r="AE214" t="s">
        <v>873</v>
      </c>
      <c r="AF214">
        <v>1.2101999999999999</v>
      </c>
      <c r="AG214">
        <v>8.7992000000000008</v>
      </c>
      <c r="AH214">
        <v>188.2989</v>
      </c>
      <c r="AI214">
        <v>12</v>
      </c>
      <c r="AK214">
        <v>97</v>
      </c>
      <c r="AL214">
        <v>18</v>
      </c>
      <c r="AM214">
        <v>7</v>
      </c>
      <c r="AN214" t="s">
        <v>396</v>
      </c>
      <c r="AP214" t="str">
        <f t="shared" si="3"/>
        <v/>
      </c>
    </row>
    <row r="215" spans="1:42">
      <c r="A215" t="s">
        <v>874</v>
      </c>
      <c r="B215" s="4">
        <v>43403</v>
      </c>
      <c r="C215" s="1">
        <v>0.66666666666666663</v>
      </c>
      <c r="D215" t="s">
        <v>177</v>
      </c>
      <c r="E215" t="s">
        <v>587</v>
      </c>
      <c r="F215" t="s">
        <v>230</v>
      </c>
      <c r="G215">
        <v>3119</v>
      </c>
      <c r="H215" t="s">
        <v>336</v>
      </c>
      <c r="I215" t="s">
        <v>337</v>
      </c>
      <c r="J215" t="s">
        <v>5</v>
      </c>
      <c r="K215" t="s">
        <v>278</v>
      </c>
      <c r="L215" t="s">
        <v>854</v>
      </c>
      <c r="M215">
        <v>12</v>
      </c>
      <c r="N215">
        <v>7</v>
      </c>
      <c r="O215">
        <v>47.686399999999999</v>
      </c>
      <c r="P215">
        <v>66.616</v>
      </c>
      <c r="Q215">
        <v>22.586200000000002</v>
      </c>
      <c r="R215">
        <v>8.0410000000000004</v>
      </c>
      <c r="S215">
        <v>5.2625999999999999</v>
      </c>
      <c r="T215">
        <v>3.2317</v>
      </c>
      <c r="U215">
        <v>2.8216000000000001</v>
      </c>
      <c r="V215">
        <v>1.7024999999999999</v>
      </c>
      <c r="W215">
        <v>0</v>
      </c>
      <c r="X215">
        <v>0</v>
      </c>
      <c r="Y215">
        <v>2.8595999999999999</v>
      </c>
      <c r="Z215">
        <v>5.9520999999999997</v>
      </c>
      <c r="AA215" t="s">
        <v>597</v>
      </c>
      <c r="AB215">
        <v>9.8199999999999996E-2</v>
      </c>
      <c r="AC215" t="s">
        <v>856</v>
      </c>
      <c r="AD215">
        <v>2.2187999999999999</v>
      </c>
      <c r="AE215" t="s">
        <v>875</v>
      </c>
      <c r="AF215">
        <v>2.7404000000000002</v>
      </c>
      <c r="AG215">
        <v>12.057700000000001</v>
      </c>
      <c r="AH215">
        <v>183.8749</v>
      </c>
      <c r="AI215">
        <v>12</v>
      </c>
      <c r="AK215">
        <v>93</v>
      </c>
      <c r="AL215">
        <v>18</v>
      </c>
      <c r="AM215">
        <v>108</v>
      </c>
      <c r="AN215" t="s">
        <v>396</v>
      </c>
      <c r="AP215" t="str">
        <f t="shared" si="3"/>
        <v/>
      </c>
    </row>
    <row r="216" spans="1:42">
      <c r="A216" t="s">
        <v>876</v>
      </c>
      <c r="B216" s="4">
        <v>43403</v>
      </c>
      <c r="C216" s="1">
        <v>0.66666666666666663</v>
      </c>
      <c r="D216" t="s">
        <v>177</v>
      </c>
      <c r="E216" t="s">
        <v>587</v>
      </c>
      <c r="F216" t="s">
        <v>230</v>
      </c>
      <c r="G216">
        <v>3119</v>
      </c>
      <c r="H216" t="s">
        <v>336</v>
      </c>
      <c r="I216" t="s">
        <v>337</v>
      </c>
      <c r="J216" t="s">
        <v>5</v>
      </c>
      <c r="K216" t="s">
        <v>278</v>
      </c>
      <c r="L216" t="s">
        <v>854</v>
      </c>
      <c r="M216">
        <v>11</v>
      </c>
      <c r="N216">
        <v>7</v>
      </c>
      <c r="O216">
        <v>55.195</v>
      </c>
      <c r="P216">
        <v>46.7376</v>
      </c>
      <c r="Q216">
        <v>14.942600000000001</v>
      </c>
      <c r="R216">
        <v>12.021000000000001</v>
      </c>
      <c r="S216">
        <v>5.3074000000000003</v>
      </c>
      <c r="T216">
        <v>5.8061999999999996</v>
      </c>
      <c r="U216">
        <v>2.0649999999999999</v>
      </c>
      <c r="V216">
        <v>1.6879</v>
      </c>
      <c r="W216">
        <v>1.7316</v>
      </c>
      <c r="X216">
        <v>0.83350000000000002</v>
      </c>
      <c r="Y216">
        <v>0</v>
      </c>
      <c r="Z216">
        <v>17.258600000000001</v>
      </c>
      <c r="AA216" t="s">
        <v>877</v>
      </c>
      <c r="AB216">
        <v>1.47</v>
      </c>
      <c r="AC216" t="s">
        <v>433</v>
      </c>
      <c r="AD216">
        <v>0.43630000000000002</v>
      </c>
      <c r="AE216" t="s">
        <v>750</v>
      </c>
      <c r="AF216">
        <v>1.675</v>
      </c>
      <c r="AG216">
        <v>13.9368</v>
      </c>
      <c r="AH216">
        <v>181.1044</v>
      </c>
      <c r="AI216">
        <v>16</v>
      </c>
      <c r="AK216">
        <v>94</v>
      </c>
      <c r="AL216">
        <v>18</v>
      </c>
      <c r="AM216">
        <v>17</v>
      </c>
      <c r="AN216" t="s">
        <v>396</v>
      </c>
      <c r="AP216" t="str">
        <f t="shared" si="3"/>
        <v/>
      </c>
    </row>
    <row r="217" spans="1:42">
      <c r="A217" t="s">
        <v>878</v>
      </c>
      <c r="B217" s="4">
        <v>43403</v>
      </c>
      <c r="C217" s="1">
        <v>0.66666666666666663</v>
      </c>
      <c r="D217" t="s">
        <v>177</v>
      </c>
      <c r="E217" t="s">
        <v>587</v>
      </c>
      <c r="F217" t="s">
        <v>230</v>
      </c>
      <c r="G217">
        <v>3119</v>
      </c>
      <c r="H217" t="s">
        <v>336</v>
      </c>
      <c r="I217" t="s">
        <v>337</v>
      </c>
      <c r="J217" t="s">
        <v>5</v>
      </c>
      <c r="K217" t="s">
        <v>278</v>
      </c>
      <c r="L217" t="s">
        <v>854</v>
      </c>
      <c r="M217">
        <v>2</v>
      </c>
      <c r="N217">
        <v>11</v>
      </c>
      <c r="O217">
        <v>46.091799999999999</v>
      </c>
      <c r="P217">
        <v>39.469799999999999</v>
      </c>
      <c r="Q217">
        <v>20.969000000000001</v>
      </c>
      <c r="R217">
        <v>11.4664</v>
      </c>
      <c r="S217">
        <v>2.9306000000000001</v>
      </c>
      <c r="T217">
        <v>5.3775000000000004</v>
      </c>
      <c r="U217">
        <v>5.5102000000000002</v>
      </c>
      <c r="V217">
        <v>1.5251999999999999</v>
      </c>
      <c r="W217">
        <v>1.0712999999999999</v>
      </c>
      <c r="X217">
        <v>1.4803999999999999</v>
      </c>
      <c r="Y217">
        <v>0</v>
      </c>
      <c r="Z217">
        <v>13.81</v>
      </c>
      <c r="AA217" t="s">
        <v>879</v>
      </c>
      <c r="AB217">
        <v>0.51839999999999997</v>
      </c>
      <c r="AC217" t="s">
        <v>880</v>
      </c>
      <c r="AD217">
        <v>0.77900000000000003</v>
      </c>
      <c r="AE217" t="s">
        <v>881</v>
      </c>
      <c r="AF217">
        <v>0.95950000000000002</v>
      </c>
      <c r="AG217">
        <v>18.8185</v>
      </c>
      <c r="AH217">
        <v>170.7775</v>
      </c>
      <c r="AI217">
        <v>16</v>
      </c>
      <c r="AK217">
        <v>101</v>
      </c>
      <c r="AL217">
        <v>18</v>
      </c>
      <c r="AM217">
        <v>19</v>
      </c>
      <c r="AN217" t="s">
        <v>396</v>
      </c>
      <c r="AP217" t="str">
        <f t="shared" si="3"/>
        <v/>
      </c>
    </row>
    <row r="218" spans="1:42">
      <c r="A218" t="s">
        <v>882</v>
      </c>
      <c r="B218" s="4">
        <v>43403</v>
      </c>
      <c r="C218" s="1">
        <v>0.66666666666666663</v>
      </c>
      <c r="D218" t="s">
        <v>177</v>
      </c>
      <c r="E218" t="s">
        <v>587</v>
      </c>
      <c r="F218" t="s">
        <v>230</v>
      </c>
      <c r="G218">
        <v>3119</v>
      </c>
      <c r="H218" t="s">
        <v>336</v>
      </c>
      <c r="I218" t="s">
        <v>337</v>
      </c>
      <c r="J218" t="s">
        <v>5</v>
      </c>
      <c r="K218" t="s">
        <v>278</v>
      </c>
      <c r="L218" t="s">
        <v>854</v>
      </c>
      <c r="M218">
        <v>5</v>
      </c>
      <c r="N218">
        <v>8</v>
      </c>
      <c r="O218">
        <v>54.0625</v>
      </c>
      <c r="P218">
        <v>39.147100000000002</v>
      </c>
      <c r="Q218">
        <v>21.032499999999999</v>
      </c>
      <c r="R218">
        <v>7.0289999999999999</v>
      </c>
      <c r="S218">
        <v>5.1014999999999997</v>
      </c>
      <c r="T218">
        <v>4.3175999999999997</v>
      </c>
      <c r="U218">
        <v>3.9304999999999999</v>
      </c>
      <c r="V218">
        <v>1.2861</v>
      </c>
      <c r="W218">
        <v>0.97130000000000005</v>
      </c>
      <c r="X218">
        <v>0.9748</v>
      </c>
      <c r="Y218">
        <v>0</v>
      </c>
      <c r="Z218">
        <v>8.0233000000000008</v>
      </c>
      <c r="AA218" t="s">
        <v>619</v>
      </c>
      <c r="AB218">
        <v>2.4270999999999998</v>
      </c>
      <c r="AC218" t="s">
        <v>447</v>
      </c>
      <c r="AD218">
        <v>4.4477000000000002</v>
      </c>
      <c r="AE218" t="s">
        <v>883</v>
      </c>
      <c r="AF218">
        <v>1.6087</v>
      </c>
      <c r="AG218">
        <v>13.2804</v>
      </c>
      <c r="AH218">
        <v>167.64019999999999</v>
      </c>
      <c r="AI218">
        <v>16</v>
      </c>
      <c r="AK218">
        <v>100</v>
      </c>
      <c r="AL218">
        <v>18</v>
      </c>
      <c r="AM218">
        <v>186</v>
      </c>
      <c r="AN218" t="s">
        <v>396</v>
      </c>
      <c r="AP218" t="str">
        <f t="shared" si="3"/>
        <v/>
      </c>
    </row>
    <row r="219" spans="1:42">
      <c r="A219" t="s">
        <v>884</v>
      </c>
      <c r="B219" s="4">
        <v>43403</v>
      </c>
      <c r="C219" s="1">
        <v>0.66666666666666663</v>
      </c>
      <c r="D219" t="s">
        <v>177</v>
      </c>
      <c r="E219" t="s">
        <v>587</v>
      </c>
      <c r="F219" t="s">
        <v>230</v>
      </c>
      <c r="G219">
        <v>3119</v>
      </c>
      <c r="H219" t="s">
        <v>336</v>
      </c>
      <c r="I219" t="s">
        <v>337</v>
      </c>
      <c r="J219" t="s">
        <v>5</v>
      </c>
      <c r="K219" t="s">
        <v>278</v>
      </c>
      <c r="L219" t="s">
        <v>854</v>
      </c>
      <c r="M219">
        <v>17</v>
      </c>
      <c r="N219">
        <v>6</v>
      </c>
      <c r="O219">
        <v>51.026000000000003</v>
      </c>
      <c r="P219">
        <v>37.480200000000004</v>
      </c>
      <c r="Q219">
        <v>16.035399999999999</v>
      </c>
      <c r="R219">
        <v>7.1043000000000003</v>
      </c>
      <c r="S219">
        <v>4.4553000000000003</v>
      </c>
      <c r="T219">
        <v>3.528</v>
      </c>
      <c r="U219">
        <v>2.4384000000000001</v>
      </c>
      <c r="V219">
        <v>1.758</v>
      </c>
      <c r="W219">
        <v>1.0457000000000001</v>
      </c>
      <c r="X219">
        <v>1.0892999999999999</v>
      </c>
      <c r="Y219">
        <v>0</v>
      </c>
      <c r="Z219">
        <v>16.3979</v>
      </c>
      <c r="AA219" t="s">
        <v>885</v>
      </c>
      <c r="AB219">
        <v>1.8461000000000001</v>
      </c>
      <c r="AC219" t="s">
        <v>886</v>
      </c>
      <c r="AD219">
        <v>0</v>
      </c>
      <c r="AE219" t="s">
        <v>356</v>
      </c>
      <c r="AF219">
        <v>2.2513000000000001</v>
      </c>
      <c r="AG219">
        <v>10.3</v>
      </c>
      <c r="AH219">
        <v>156.75579999999999</v>
      </c>
      <c r="AI219">
        <v>33</v>
      </c>
      <c r="AK219">
        <v>76</v>
      </c>
      <c r="AL219">
        <v>18</v>
      </c>
      <c r="AM219">
        <v>105</v>
      </c>
      <c r="AN219" t="s">
        <v>396</v>
      </c>
      <c r="AP219" t="str">
        <f t="shared" si="3"/>
        <v/>
      </c>
    </row>
    <row r="220" spans="1:42">
      <c r="A220" t="s">
        <v>887</v>
      </c>
      <c r="B220" s="4">
        <v>43403</v>
      </c>
      <c r="C220" s="1">
        <v>0.66666666666666663</v>
      </c>
      <c r="D220" t="s">
        <v>177</v>
      </c>
      <c r="E220" t="s">
        <v>587</v>
      </c>
      <c r="F220" t="s">
        <v>230</v>
      </c>
      <c r="G220">
        <v>3119</v>
      </c>
      <c r="H220" t="s">
        <v>336</v>
      </c>
      <c r="I220" t="s">
        <v>337</v>
      </c>
      <c r="J220" t="s">
        <v>5</v>
      </c>
      <c r="K220" t="s">
        <v>278</v>
      </c>
      <c r="L220" t="s">
        <v>854</v>
      </c>
      <c r="M220">
        <v>8</v>
      </c>
      <c r="N220">
        <v>7</v>
      </c>
      <c r="O220">
        <v>58.002600000000001</v>
      </c>
      <c r="P220">
        <v>43.845799999999997</v>
      </c>
      <c r="Q220">
        <v>17.7819</v>
      </c>
      <c r="R220">
        <v>7.8939000000000004</v>
      </c>
      <c r="S220">
        <v>5.3800999999999997</v>
      </c>
      <c r="T220">
        <v>3.5836999999999999</v>
      </c>
      <c r="U220">
        <v>1.8125</v>
      </c>
      <c r="V220">
        <v>1.5416000000000001</v>
      </c>
      <c r="W220">
        <v>0.93520000000000003</v>
      </c>
      <c r="X220">
        <v>1.6366000000000001</v>
      </c>
      <c r="Y220">
        <v>0</v>
      </c>
      <c r="Z220">
        <v>3.3332999999999999</v>
      </c>
      <c r="AA220" t="s">
        <v>405</v>
      </c>
      <c r="AB220">
        <v>1.7565</v>
      </c>
      <c r="AC220" t="s">
        <v>888</v>
      </c>
      <c r="AD220">
        <v>0.4849</v>
      </c>
      <c r="AE220" t="s">
        <v>510</v>
      </c>
      <c r="AF220">
        <v>1.0919000000000001</v>
      </c>
      <c r="AG220">
        <v>5.7146999999999997</v>
      </c>
      <c r="AH220">
        <v>154.7953</v>
      </c>
      <c r="AI220">
        <v>16</v>
      </c>
      <c r="AK220">
        <v>97</v>
      </c>
      <c r="AL220">
        <v>18</v>
      </c>
      <c r="AM220">
        <v>137</v>
      </c>
      <c r="AN220" t="s">
        <v>396</v>
      </c>
      <c r="AP220" t="str">
        <f t="shared" si="3"/>
        <v/>
      </c>
    </row>
    <row r="221" spans="1:42">
      <c r="A221" t="s">
        <v>889</v>
      </c>
      <c r="B221" s="4">
        <v>43403</v>
      </c>
      <c r="C221" s="1">
        <v>0.66666666666666663</v>
      </c>
      <c r="D221" t="s">
        <v>177</v>
      </c>
      <c r="E221" t="s">
        <v>587</v>
      </c>
      <c r="F221" t="s">
        <v>230</v>
      </c>
      <c r="G221">
        <v>3119</v>
      </c>
      <c r="H221" t="s">
        <v>336</v>
      </c>
      <c r="I221" t="s">
        <v>337</v>
      </c>
      <c r="J221" t="s">
        <v>5</v>
      </c>
      <c r="K221" t="s">
        <v>278</v>
      </c>
      <c r="L221" t="s">
        <v>854</v>
      </c>
      <c r="M221">
        <v>1</v>
      </c>
      <c r="N221">
        <v>4</v>
      </c>
      <c r="O221">
        <v>43.912300000000002</v>
      </c>
      <c r="P221">
        <v>38.381100000000004</v>
      </c>
      <c r="Q221">
        <v>26.845700000000001</v>
      </c>
      <c r="R221">
        <v>6.298</v>
      </c>
      <c r="S221">
        <v>5.3103999999999996</v>
      </c>
      <c r="T221">
        <v>3.5897000000000001</v>
      </c>
      <c r="U221">
        <v>2.2004999999999999</v>
      </c>
      <c r="V221">
        <v>1.5474000000000001</v>
      </c>
      <c r="W221">
        <v>1.8151999999999999</v>
      </c>
      <c r="X221">
        <v>1.0854999999999999</v>
      </c>
      <c r="Y221">
        <v>0</v>
      </c>
      <c r="Z221">
        <v>7.1429</v>
      </c>
      <c r="AA221" t="s">
        <v>607</v>
      </c>
      <c r="AB221">
        <v>1.8834</v>
      </c>
      <c r="AC221" t="s">
        <v>678</v>
      </c>
      <c r="AD221">
        <v>0.97150000000000003</v>
      </c>
      <c r="AE221" t="s">
        <v>890</v>
      </c>
      <c r="AF221">
        <v>2.3706</v>
      </c>
      <c r="AG221">
        <v>8.5411000000000001</v>
      </c>
      <c r="AH221">
        <v>151.89510000000001</v>
      </c>
      <c r="AI221">
        <v>16</v>
      </c>
      <c r="AK221">
        <v>102</v>
      </c>
      <c r="AL221">
        <v>18</v>
      </c>
      <c r="AM221">
        <v>161</v>
      </c>
      <c r="AN221" t="s">
        <v>396</v>
      </c>
      <c r="AP221" t="str">
        <f t="shared" si="3"/>
        <v/>
      </c>
    </row>
    <row r="222" spans="1:42">
      <c r="A222" t="s">
        <v>891</v>
      </c>
      <c r="B222" s="4">
        <v>43403</v>
      </c>
      <c r="C222" s="1">
        <v>0.66666666666666663</v>
      </c>
      <c r="D222" t="s">
        <v>177</v>
      </c>
      <c r="E222" t="s">
        <v>587</v>
      </c>
      <c r="F222" t="s">
        <v>230</v>
      </c>
      <c r="G222">
        <v>3119</v>
      </c>
      <c r="H222" t="s">
        <v>336</v>
      </c>
      <c r="I222" t="s">
        <v>337</v>
      </c>
      <c r="J222" t="s">
        <v>5</v>
      </c>
      <c r="K222" t="s">
        <v>278</v>
      </c>
      <c r="L222" t="s">
        <v>854</v>
      </c>
      <c r="M222">
        <v>14</v>
      </c>
      <c r="N222">
        <v>4</v>
      </c>
      <c r="O222">
        <v>47.774700000000003</v>
      </c>
      <c r="P222">
        <v>38.6995</v>
      </c>
      <c r="Q222">
        <v>21.357399999999998</v>
      </c>
      <c r="R222">
        <v>7.2747000000000002</v>
      </c>
      <c r="S222">
        <v>5.1524999999999999</v>
      </c>
      <c r="T222">
        <v>1.3808</v>
      </c>
      <c r="U222">
        <v>1.0952</v>
      </c>
      <c r="V222">
        <v>0.59870000000000001</v>
      </c>
      <c r="W222">
        <v>0.60919999999999996</v>
      </c>
      <c r="X222">
        <v>0.63539999999999996</v>
      </c>
      <c r="Y222">
        <v>0</v>
      </c>
      <c r="Z222">
        <v>7.1429</v>
      </c>
      <c r="AA222" t="s">
        <v>527</v>
      </c>
      <c r="AB222">
        <v>1.8232999999999999</v>
      </c>
      <c r="AC222" t="s">
        <v>892</v>
      </c>
      <c r="AD222">
        <v>0.28839999999999999</v>
      </c>
      <c r="AE222" t="s">
        <v>255</v>
      </c>
      <c r="AF222">
        <v>1.8112999999999999</v>
      </c>
      <c r="AG222">
        <v>5.0999999999999996</v>
      </c>
      <c r="AH222">
        <v>140.74379999999999</v>
      </c>
      <c r="AI222">
        <v>33</v>
      </c>
      <c r="AK222">
        <v>85</v>
      </c>
      <c r="AL222">
        <v>18</v>
      </c>
      <c r="AM222">
        <v>39</v>
      </c>
      <c r="AN222" t="s">
        <v>396</v>
      </c>
      <c r="AP222" t="str">
        <f t="shared" si="3"/>
        <v/>
      </c>
    </row>
    <row r="223" spans="1:42">
      <c r="A223" t="s">
        <v>893</v>
      </c>
      <c r="B223" s="4">
        <v>43403</v>
      </c>
      <c r="C223" s="1">
        <v>0.66666666666666663</v>
      </c>
      <c r="D223" t="s">
        <v>177</v>
      </c>
      <c r="E223" t="s">
        <v>587</v>
      </c>
      <c r="F223" t="s">
        <v>230</v>
      </c>
      <c r="G223">
        <v>3119</v>
      </c>
      <c r="H223" t="s">
        <v>336</v>
      </c>
      <c r="I223" t="s">
        <v>337</v>
      </c>
      <c r="J223" t="s">
        <v>5</v>
      </c>
      <c r="K223" t="s">
        <v>278</v>
      </c>
      <c r="L223" t="s">
        <v>854</v>
      </c>
      <c r="M223">
        <v>9</v>
      </c>
      <c r="N223">
        <v>8</v>
      </c>
      <c r="O223">
        <v>34.549999999999997</v>
      </c>
      <c r="P223">
        <v>28.9679</v>
      </c>
      <c r="Q223">
        <v>16.167400000000001</v>
      </c>
      <c r="R223">
        <v>6.6002999999999998</v>
      </c>
      <c r="S223">
        <v>4.0189000000000004</v>
      </c>
      <c r="T223">
        <v>3.0525000000000002</v>
      </c>
      <c r="U223">
        <v>3.0373999999999999</v>
      </c>
      <c r="V223">
        <v>0.99480000000000002</v>
      </c>
      <c r="W223">
        <v>0.99209999999999998</v>
      </c>
      <c r="X223">
        <v>1.2335</v>
      </c>
      <c r="Y223">
        <v>0</v>
      </c>
      <c r="Z223">
        <v>12.303599999999999</v>
      </c>
      <c r="AA223" t="s">
        <v>894</v>
      </c>
      <c r="AB223">
        <v>0.48659999999999998</v>
      </c>
      <c r="AC223" t="s">
        <v>895</v>
      </c>
      <c r="AD223">
        <v>0.28149999999999997</v>
      </c>
      <c r="AE223" t="s">
        <v>896</v>
      </c>
      <c r="AF223">
        <v>0.28399999999999997</v>
      </c>
      <c r="AG223">
        <v>21.211600000000001</v>
      </c>
      <c r="AH223">
        <v>134.18199999999999</v>
      </c>
      <c r="AI223">
        <v>20</v>
      </c>
      <c r="AK223">
        <v>95</v>
      </c>
      <c r="AL223">
        <v>18</v>
      </c>
      <c r="AM223">
        <v>29</v>
      </c>
      <c r="AN223" t="s">
        <v>396</v>
      </c>
      <c r="AP223" t="str">
        <f t="shared" si="3"/>
        <v/>
      </c>
    </row>
    <row r="224" spans="1:42">
      <c r="A224" t="s">
        <v>897</v>
      </c>
      <c r="B224" s="4">
        <v>43403</v>
      </c>
      <c r="C224" s="1">
        <v>0.66666666666666663</v>
      </c>
      <c r="D224" t="s">
        <v>177</v>
      </c>
      <c r="E224" t="s">
        <v>587</v>
      </c>
      <c r="F224" t="s">
        <v>230</v>
      </c>
      <c r="G224">
        <v>3119</v>
      </c>
      <c r="H224" t="s">
        <v>336</v>
      </c>
      <c r="I224" t="s">
        <v>337</v>
      </c>
      <c r="J224" t="s">
        <v>5</v>
      </c>
      <c r="K224" t="s">
        <v>278</v>
      </c>
      <c r="L224" t="s">
        <v>854</v>
      </c>
      <c r="M224">
        <v>18</v>
      </c>
      <c r="N224">
        <v>7</v>
      </c>
      <c r="O224">
        <v>43.529699999999998</v>
      </c>
      <c r="P224">
        <v>18.406199999999998</v>
      </c>
      <c r="Q224">
        <v>12.6408</v>
      </c>
      <c r="R224">
        <v>5.3349000000000002</v>
      </c>
      <c r="S224">
        <v>2.6844000000000001</v>
      </c>
      <c r="T224">
        <v>4.2058999999999997</v>
      </c>
      <c r="U224">
        <v>2.4912999999999998</v>
      </c>
      <c r="V224">
        <v>0.75849999999999995</v>
      </c>
      <c r="W224">
        <v>0.47970000000000002</v>
      </c>
      <c r="X224">
        <v>0</v>
      </c>
      <c r="Y224">
        <v>0.86880000000000002</v>
      </c>
      <c r="Z224">
        <v>10.5807</v>
      </c>
      <c r="AA224" t="s">
        <v>420</v>
      </c>
      <c r="AB224">
        <v>2.2566000000000002</v>
      </c>
      <c r="AC224" t="s">
        <v>898</v>
      </c>
      <c r="AD224">
        <v>0.27960000000000002</v>
      </c>
      <c r="AE224" t="s">
        <v>899</v>
      </c>
      <c r="AF224">
        <v>1.2025999999999999</v>
      </c>
      <c r="AG224">
        <v>10.194100000000001</v>
      </c>
      <c r="AH224">
        <v>115.9136</v>
      </c>
      <c r="AI224">
        <v>33</v>
      </c>
      <c r="AK224">
        <v>74</v>
      </c>
      <c r="AL224">
        <v>18</v>
      </c>
      <c r="AM224">
        <v>14</v>
      </c>
      <c r="AN224" t="s">
        <v>396</v>
      </c>
      <c r="AP224" t="str">
        <f t="shared" si="3"/>
        <v/>
      </c>
    </row>
    <row r="225" spans="1:42">
      <c r="A225" t="s">
        <v>901</v>
      </c>
      <c r="B225" s="4">
        <v>43403</v>
      </c>
      <c r="C225" s="1">
        <v>0.67361111111111116</v>
      </c>
      <c r="D225" t="s">
        <v>156</v>
      </c>
      <c r="E225" t="s">
        <v>719</v>
      </c>
      <c r="F225" t="s">
        <v>277</v>
      </c>
      <c r="G225">
        <v>3493</v>
      </c>
      <c r="H225" t="s">
        <v>231</v>
      </c>
      <c r="I225" t="s">
        <v>232</v>
      </c>
      <c r="J225" t="s">
        <v>5</v>
      </c>
      <c r="K225" t="s">
        <v>278</v>
      </c>
      <c r="L225" t="s">
        <v>900</v>
      </c>
      <c r="M225">
        <v>4</v>
      </c>
      <c r="N225">
        <v>9</v>
      </c>
      <c r="O225">
        <v>61.185000000000002</v>
      </c>
      <c r="P225">
        <v>34.683999999999997</v>
      </c>
      <c r="Q225">
        <v>13.820499999999999</v>
      </c>
      <c r="R225">
        <v>9.8346999999999998</v>
      </c>
      <c r="S225">
        <v>5.9032</v>
      </c>
      <c r="T225">
        <v>4.7675999999999998</v>
      </c>
      <c r="U225">
        <v>3.3027000000000002</v>
      </c>
      <c r="V225">
        <v>1.8644000000000001</v>
      </c>
      <c r="W225">
        <v>0.97460000000000002</v>
      </c>
      <c r="X225">
        <v>1.9431</v>
      </c>
      <c r="Y225">
        <v>0</v>
      </c>
      <c r="Z225">
        <v>17.835000000000001</v>
      </c>
      <c r="AA225" t="s">
        <v>242</v>
      </c>
      <c r="AB225">
        <v>0.76160000000000005</v>
      </c>
      <c r="AC225" t="s">
        <v>902</v>
      </c>
      <c r="AD225">
        <v>0.52549999999999997</v>
      </c>
      <c r="AE225" t="s">
        <v>903</v>
      </c>
      <c r="AF225">
        <v>4.7283999999999997</v>
      </c>
      <c r="AG225">
        <v>13.8337</v>
      </c>
      <c r="AH225" s="23">
        <v>175.9639</v>
      </c>
      <c r="AI225">
        <v>2.75</v>
      </c>
      <c r="AJ225">
        <v>6</v>
      </c>
      <c r="AK225">
        <v>53</v>
      </c>
      <c r="AL225">
        <v>12</v>
      </c>
      <c r="AM225">
        <v>21</v>
      </c>
      <c r="AN225" t="s">
        <v>5</v>
      </c>
      <c r="AP225" t="str">
        <f t="shared" si="3"/>
        <v>Bold</v>
      </c>
    </row>
    <row r="226" spans="1:42">
      <c r="A226" t="s">
        <v>904</v>
      </c>
      <c r="B226" s="4">
        <v>43403</v>
      </c>
      <c r="C226" s="1">
        <v>0.67361111111111116</v>
      </c>
      <c r="D226" t="s">
        <v>156</v>
      </c>
      <c r="E226" t="s">
        <v>719</v>
      </c>
      <c r="F226" t="s">
        <v>277</v>
      </c>
      <c r="G226">
        <v>3493</v>
      </c>
      <c r="H226" t="s">
        <v>231</v>
      </c>
      <c r="I226" t="s">
        <v>232</v>
      </c>
      <c r="J226" t="s">
        <v>5</v>
      </c>
      <c r="K226" t="s">
        <v>278</v>
      </c>
      <c r="L226" t="s">
        <v>900</v>
      </c>
      <c r="M226">
        <v>5</v>
      </c>
      <c r="N226">
        <v>3</v>
      </c>
      <c r="O226">
        <v>42.110999999999997</v>
      </c>
      <c r="P226">
        <v>45.9328</v>
      </c>
      <c r="Q226">
        <v>22.977900000000002</v>
      </c>
      <c r="R226">
        <v>8.4182000000000006</v>
      </c>
      <c r="S226">
        <v>6.6571999999999996</v>
      </c>
      <c r="T226">
        <v>3.7090999999999998</v>
      </c>
      <c r="U226">
        <v>1.5966</v>
      </c>
      <c r="V226">
        <v>1.9515</v>
      </c>
      <c r="W226">
        <v>0.8367</v>
      </c>
      <c r="X226">
        <v>1.1532</v>
      </c>
      <c r="Y226">
        <v>0</v>
      </c>
      <c r="Z226">
        <v>17.390699999999999</v>
      </c>
      <c r="AA226" t="s">
        <v>550</v>
      </c>
      <c r="AB226">
        <v>2.0310000000000001</v>
      </c>
      <c r="AC226" t="s">
        <v>243</v>
      </c>
      <c r="AD226">
        <v>1.4903999999999999</v>
      </c>
      <c r="AE226" t="s">
        <v>723</v>
      </c>
      <c r="AF226">
        <v>2.0152999999999999</v>
      </c>
      <c r="AG226">
        <v>13.764200000000001</v>
      </c>
      <c r="AH226">
        <v>172.0359</v>
      </c>
      <c r="AI226">
        <v>5</v>
      </c>
      <c r="AJ226">
        <v>1</v>
      </c>
      <c r="AK226">
        <v>53</v>
      </c>
      <c r="AL226">
        <v>12</v>
      </c>
      <c r="AM226">
        <v>10</v>
      </c>
      <c r="AN226" t="s">
        <v>5</v>
      </c>
      <c r="AP226" t="str">
        <f t="shared" si="3"/>
        <v/>
      </c>
    </row>
    <row r="227" spans="1:42">
      <c r="A227" t="s">
        <v>905</v>
      </c>
      <c r="B227" s="4">
        <v>43403</v>
      </c>
      <c r="C227" s="1">
        <v>0.67361111111111116</v>
      </c>
      <c r="D227" t="s">
        <v>156</v>
      </c>
      <c r="E227" t="s">
        <v>719</v>
      </c>
      <c r="F227" t="s">
        <v>277</v>
      </c>
      <c r="G227">
        <v>3493</v>
      </c>
      <c r="H227" t="s">
        <v>231</v>
      </c>
      <c r="I227" t="s">
        <v>232</v>
      </c>
      <c r="J227" t="s">
        <v>5</v>
      </c>
      <c r="K227" t="s">
        <v>278</v>
      </c>
      <c r="L227" t="s">
        <v>900</v>
      </c>
      <c r="M227">
        <v>9</v>
      </c>
      <c r="N227">
        <v>3</v>
      </c>
      <c r="O227">
        <v>53.72</v>
      </c>
      <c r="P227">
        <v>28.1447</v>
      </c>
      <c r="Q227">
        <v>17.6816</v>
      </c>
      <c r="R227">
        <v>10.618499999999999</v>
      </c>
      <c r="S227">
        <v>6.2390999999999996</v>
      </c>
      <c r="T227">
        <v>3.4073000000000002</v>
      </c>
      <c r="U227">
        <v>2.9929000000000001</v>
      </c>
      <c r="V227">
        <v>1.8601000000000001</v>
      </c>
      <c r="W227">
        <v>1.5676000000000001</v>
      </c>
      <c r="X227">
        <v>1.0185</v>
      </c>
      <c r="Y227">
        <v>0</v>
      </c>
      <c r="Z227">
        <v>16.5443</v>
      </c>
      <c r="AA227" t="s">
        <v>906</v>
      </c>
      <c r="AB227">
        <v>1.9677</v>
      </c>
      <c r="AC227" t="s">
        <v>907</v>
      </c>
      <c r="AD227">
        <v>1.7119</v>
      </c>
      <c r="AE227" t="s">
        <v>908</v>
      </c>
      <c r="AF227">
        <v>1.7453000000000001</v>
      </c>
      <c r="AG227">
        <v>16.657699999999998</v>
      </c>
      <c r="AH227">
        <v>165.87710000000001</v>
      </c>
      <c r="AI227">
        <v>6</v>
      </c>
      <c r="AJ227">
        <v>4</v>
      </c>
      <c r="AK227">
        <v>50</v>
      </c>
      <c r="AL227">
        <v>12</v>
      </c>
      <c r="AM227">
        <v>28</v>
      </c>
      <c r="AN227" t="s">
        <v>5</v>
      </c>
      <c r="AP227" t="str">
        <f t="shared" si="3"/>
        <v/>
      </c>
    </row>
    <row r="228" spans="1:42">
      <c r="A228" t="s">
        <v>909</v>
      </c>
      <c r="B228" s="4">
        <v>43403</v>
      </c>
      <c r="C228" s="1">
        <v>0.67361111111111116</v>
      </c>
      <c r="D228" t="s">
        <v>156</v>
      </c>
      <c r="E228" t="s">
        <v>719</v>
      </c>
      <c r="F228" t="s">
        <v>277</v>
      </c>
      <c r="G228">
        <v>3493</v>
      </c>
      <c r="H228" t="s">
        <v>231</v>
      </c>
      <c r="I228" t="s">
        <v>232</v>
      </c>
      <c r="J228" t="s">
        <v>5</v>
      </c>
      <c r="K228" t="s">
        <v>278</v>
      </c>
      <c r="L228" t="s">
        <v>900</v>
      </c>
      <c r="M228">
        <v>1</v>
      </c>
      <c r="N228">
        <v>6</v>
      </c>
      <c r="O228">
        <v>38.568199999999997</v>
      </c>
      <c r="P228">
        <v>53.277799999999999</v>
      </c>
      <c r="Q228">
        <v>10.378</v>
      </c>
      <c r="R228">
        <v>6.1001000000000003</v>
      </c>
      <c r="S228">
        <v>4.7994000000000003</v>
      </c>
      <c r="T228">
        <v>3.0293999999999999</v>
      </c>
      <c r="U228">
        <v>3.4681999999999999</v>
      </c>
      <c r="V228">
        <v>2.5905999999999998</v>
      </c>
      <c r="W228">
        <v>0.5373</v>
      </c>
      <c r="X228">
        <v>1.2627999999999999</v>
      </c>
      <c r="Y228">
        <v>0</v>
      </c>
      <c r="Z228">
        <v>17.560700000000001</v>
      </c>
      <c r="AA228" t="s">
        <v>328</v>
      </c>
      <c r="AB228">
        <v>1.8234999999999999</v>
      </c>
      <c r="AC228" t="s">
        <v>910</v>
      </c>
      <c r="AD228">
        <v>1.5862000000000001</v>
      </c>
      <c r="AE228" t="s">
        <v>318</v>
      </c>
      <c r="AF228">
        <v>1.7430000000000001</v>
      </c>
      <c r="AG228">
        <v>14.094900000000001</v>
      </c>
      <c r="AH228">
        <v>160.8201</v>
      </c>
      <c r="AI228">
        <v>7</v>
      </c>
      <c r="AJ228">
        <v>7</v>
      </c>
      <c r="AK228">
        <v>55</v>
      </c>
      <c r="AL228">
        <v>12</v>
      </c>
      <c r="AM228">
        <v>11</v>
      </c>
      <c r="AN228" t="s">
        <v>5</v>
      </c>
      <c r="AP228" t="str">
        <f t="shared" si="3"/>
        <v/>
      </c>
    </row>
    <row r="229" spans="1:42">
      <c r="A229" t="s">
        <v>911</v>
      </c>
      <c r="B229" s="4">
        <v>43403</v>
      </c>
      <c r="C229" s="1">
        <v>0.67361111111111116</v>
      </c>
      <c r="D229" t="s">
        <v>156</v>
      </c>
      <c r="E229" t="s">
        <v>719</v>
      </c>
      <c r="F229" t="s">
        <v>277</v>
      </c>
      <c r="G229">
        <v>3493</v>
      </c>
      <c r="H229" t="s">
        <v>231</v>
      </c>
      <c r="I229" t="s">
        <v>232</v>
      </c>
      <c r="J229" t="s">
        <v>5</v>
      </c>
      <c r="K229" t="s">
        <v>278</v>
      </c>
      <c r="L229" t="s">
        <v>900</v>
      </c>
      <c r="M229">
        <v>6</v>
      </c>
      <c r="N229">
        <v>3</v>
      </c>
      <c r="O229">
        <v>51.29</v>
      </c>
      <c r="P229">
        <v>39.089199999999998</v>
      </c>
      <c r="Q229">
        <v>23.427600000000002</v>
      </c>
      <c r="R229">
        <v>6.8262999999999998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15.6235</v>
      </c>
      <c r="Z229">
        <v>14.835000000000001</v>
      </c>
      <c r="AA229" t="s">
        <v>451</v>
      </c>
      <c r="AB229">
        <v>1.7504</v>
      </c>
      <c r="AC229" t="s">
        <v>912</v>
      </c>
      <c r="AD229">
        <v>0.2964</v>
      </c>
      <c r="AE229" t="s">
        <v>913</v>
      </c>
      <c r="AF229">
        <v>1.8573999999999999</v>
      </c>
      <c r="AG229">
        <v>0.6</v>
      </c>
      <c r="AH229">
        <v>155.5959</v>
      </c>
      <c r="AI229">
        <v>12</v>
      </c>
      <c r="AJ229">
        <v>2</v>
      </c>
      <c r="AK229">
        <v>52</v>
      </c>
      <c r="AL229">
        <v>12</v>
      </c>
      <c r="AM229">
        <v>21</v>
      </c>
      <c r="AN229" t="s">
        <v>5</v>
      </c>
      <c r="AP229" t="str">
        <f t="shared" si="3"/>
        <v/>
      </c>
    </row>
    <row r="230" spans="1:42">
      <c r="A230" t="s">
        <v>914</v>
      </c>
      <c r="B230" s="4">
        <v>43403</v>
      </c>
      <c r="C230" s="1">
        <v>0.67361111111111116</v>
      </c>
      <c r="D230" t="s">
        <v>156</v>
      </c>
      <c r="E230" t="s">
        <v>719</v>
      </c>
      <c r="F230" t="s">
        <v>277</v>
      </c>
      <c r="G230">
        <v>3493</v>
      </c>
      <c r="H230" t="s">
        <v>231</v>
      </c>
      <c r="I230" t="s">
        <v>232</v>
      </c>
      <c r="J230" t="s">
        <v>5</v>
      </c>
      <c r="K230" t="s">
        <v>278</v>
      </c>
      <c r="L230" t="s">
        <v>900</v>
      </c>
      <c r="M230">
        <v>8</v>
      </c>
      <c r="N230">
        <v>3</v>
      </c>
      <c r="O230">
        <v>51.814999999999998</v>
      </c>
      <c r="P230">
        <v>35.618200000000002</v>
      </c>
      <c r="Q230">
        <v>12.390700000000001</v>
      </c>
      <c r="R230">
        <v>9.2012999999999998</v>
      </c>
      <c r="S230">
        <v>4.7930000000000001</v>
      </c>
      <c r="T230">
        <v>2.8835000000000002</v>
      </c>
      <c r="U230">
        <v>1.7511000000000001</v>
      </c>
      <c r="V230">
        <v>1.2031000000000001</v>
      </c>
      <c r="W230">
        <v>0.89890000000000003</v>
      </c>
      <c r="X230">
        <v>0.80720000000000003</v>
      </c>
      <c r="Y230">
        <v>0</v>
      </c>
      <c r="Z230">
        <v>16.5593</v>
      </c>
      <c r="AA230" t="s">
        <v>298</v>
      </c>
      <c r="AB230">
        <v>1.5708</v>
      </c>
      <c r="AC230" t="s">
        <v>299</v>
      </c>
      <c r="AD230">
        <v>1.1859</v>
      </c>
      <c r="AE230" t="s">
        <v>915</v>
      </c>
      <c r="AF230">
        <v>1.028</v>
      </c>
      <c r="AG230">
        <v>2.6078999999999999</v>
      </c>
      <c r="AH230">
        <v>144.31399999999999</v>
      </c>
      <c r="AI230">
        <v>8</v>
      </c>
      <c r="AJ230">
        <v>11</v>
      </c>
      <c r="AK230">
        <v>51</v>
      </c>
      <c r="AL230">
        <v>12</v>
      </c>
      <c r="AM230">
        <v>21</v>
      </c>
      <c r="AN230" t="s">
        <v>5</v>
      </c>
      <c r="AP230" t="str">
        <f t="shared" si="3"/>
        <v/>
      </c>
    </row>
    <row r="231" spans="1:42">
      <c r="A231" t="s">
        <v>916</v>
      </c>
      <c r="B231" s="4">
        <v>43403</v>
      </c>
      <c r="C231" s="1">
        <v>0.67361111111111116</v>
      </c>
      <c r="D231" t="s">
        <v>156</v>
      </c>
      <c r="E231" t="s">
        <v>719</v>
      </c>
      <c r="F231" t="s">
        <v>277</v>
      </c>
      <c r="G231">
        <v>3493</v>
      </c>
      <c r="H231" t="s">
        <v>231</v>
      </c>
      <c r="I231" t="s">
        <v>232</v>
      </c>
      <c r="J231" t="s">
        <v>5</v>
      </c>
      <c r="K231" t="s">
        <v>278</v>
      </c>
      <c r="L231" t="s">
        <v>900</v>
      </c>
      <c r="M231">
        <v>3</v>
      </c>
      <c r="N231">
        <v>8</v>
      </c>
      <c r="O231">
        <v>34.9377</v>
      </c>
      <c r="P231">
        <v>34.113599999999998</v>
      </c>
      <c r="Q231">
        <v>13.9598</v>
      </c>
      <c r="R231">
        <v>5.6096000000000004</v>
      </c>
      <c r="S231">
        <v>4.1116999999999999</v>
      </c>
      <c r="T231">
        <v>5.0880000000000001</v>
      </c>
      <c r="U231">
        <v>2.4043999999999999</v>
      </c>
      <c r="V231">
        <v>1.5975999999999999</v>
      </c>
      <c r="W231">
        <v>1.0828</v>
      </c>
      <c r="X231">
        <v>1.3942000000000001</v>
      </c>
      <c r="Y231">
        <v>0</v>
      </c>
      <c r="Z231">
        <v>14.258599999999999</v>
      </c>
      <c r="AA231" t="s">
        <v>466</v>
      </c>
      <c r="AB231">
        <v>1.6124000000000001</v>
      </c>
      <c r="AC231" t="s">
        <v>467</v>
      </c>
      <c r="AD231">
        <v>2.4300999999999999</v>
      </c>
      <c r="AE231" t="s">
        <v>917</v>
      </c>
      <c r="AF231">
        <v>0.64990000000000003</v>
      </c>
      <c r="AG231">
        <v>16.892600000000002</v>
      </c>
      <c r="AH231">
        <v>140.143</v>
      </c>
      <c r="AI231">
        <v>25</v>
      </c>
      <c r="AJ231">
        <v>3</v>
      </c>
      <c r="AK231">
        <v>54</v>
      </c>
      <c r="AL231">
        <v>12</v>
      </c>
      <c r="AM231">
        <v>19</v>
      </c>
      <c r="AN231" t="s">
        <v>5</v>
      </c>
      <c r="AP231" t="str">
        <f t="shared" si="3"/>
        <v/>
      </c>
    </row>
    <row r="232" spans="1:42">
      <c r="A232" t="s">
        <v>918</v>
      </c>
      <c r="B232" s="4">
        <v>43403</v>
      </c>
      <c r="C232" s="1">
        <v>0.67361111111111116</v>
      </c>
      <c r="D232" t="s">
        <v>156</v>
      </c>
      <c r="E232" t="s">
        <v>719</v>
      </c>
      <c r="F232" t="s">
        <v>277</v>
      </c>
      <c r="G232">
        <v>3493</v>
      </c>
      <c r="H232" t="s">
        <v>231</v>
      </c>
      <c r="I232" t="s">
        <v>232</v>
      </c>
      <c r="J232" t="s">
        <v>5</v>
      </c>
      <c r="K232" t="s">
        <v>278</v>
      </c>
      <c r="L232" t="s">
        <v>900</v>
      </c>
      <c r="M232">
        <v>11</v>
      </c>
      <c r="N232">
        <v>6</v>
      </c>
      <c r="O232">
        <v>27.725999999999999</v>
      </c>
      <c r="P232">
        <v>42.304299999999998</v>
      </c>
      <c r="Q232">
        <v>16.75</v>
      </c>
      <c r="R232">
        <v>5.1726999999999999</v>
      </c>
      <c r="S232">
        <v>3.1556000000000002</v>
      </c>
      <c r="T232">
        <v>4.0179</v>
      </c>
      <c r="U232">
        <v>2.8113000000000001</v>
      </c>
      <c r="V232">
        <v>1.3359000000000001</v>
      </c>
      <c r="W232">
        <v>1.1254999999999999</v>
      </c>
      <c r="X232">
        <v>1.0936999999999999</v>
      </c>
      <c r="Y232">
        <v>0</v>
      </c>
      <c r="Z232">
        <v>12.6036</v>
      </c>
      <c r="AA232" t="s">
        <v>316</v>
      </c>
      <c r="AB232">
        <v>0.95679999999999998</v>
      </c>
      <c r="AC232" t="s">
        <v>919</v>
      </c>
      <c r="AD232">
        <v>3.7499999999999999E-2</v>
      </c>
      <c r="AE232" t="s">
        <v>920</v>
      </c>
      <c r="AF232">
        <v>1.1076999999999999</v>
      </c>
      <c r="AG232">
        <v>10.2377</v>
      </c>
      <c r="AH232">
        <v>130.43600000000001</v>
      </c>
      <c r="AI232">
        <v>16</v>
      </c>
      <c r="AJ232">
        <v>9</v>
      </c>
      <c r="AK232">
        <v>46</v>
      </c>
      <c r="AL232">
        <v>12</v>
      </c>
      <c r="AM232">
        <v>27</v>
      </c>
      <c r="AN232" t="s">
        <v>5</v>
      </c>
      <c r="AP232" t="str">
        <f t="shared" si="3"/>
        <v/>
      </c>
    </row>
    <row r="233" spans="1:42">
      <c r="A233" t="s">
        <v>921</v>
      </c>
      <c r="B233" s="4">
        <v>43403</v>
      </c>
      <c r="C233" s="1">
        <v>0.67361111111111116</v>
      </c>
      <c r="D233" t="s">
        <v>156</v>
      </c>
      <c r="E233" t="s">
        <v>719</v>
      </c>
      <c r="F233" t="s">
        <v>277</v>
      </c>
      <c r="G233">
        <v>3493</v>
      </c>
      <c r="H233" t="s">
        <v>231</v>
      </c>
      <c r="I233" t="s">
        <v>232</v>
      </c>
      <c r="J233" t="s">
        <v>5</v>
      </c>
      <c r="K233" t="s">
        <v>278</v>
      </c>
      <c r="L233" t="s">
        <v>900</v>
      </c>
      <c r="M233">
        <v>7</v>
      </c>
      <c r="N233">
        <v>3</v>
      </c>
      <c r="O233">
        <v>34.075000000000003</v>
      </c>
      <c r="P233">
        <v>37.084200000000003</v>
      </c>
      <c r="Q233">
        <v>14.0632</v>
      </c>
      <c r="R233">
        <v>5.8242000000000003</v>
      </c>
      <c r="S233">
        <v>1.9537</v>
      </c>
      <c r="T233">
        <v>2.5308000000000002</v>
      </c>
      <c r="U233">
        <v>1.9698</v>
      </c>
      <c r="V233">
        <v>1.1474</v>
      </c>
      <c r="W233">
        <v>0</v>
      </c>
      <c r="X233">
        <v>0</v>
      </c>
      <c r="Y233">
        <v>1.8028999999999999</v>
      </c>
      <c r="Z233">
        <v>16.035</v>
      </c>
      <c r="AA233" t="s">
        <v>922</v>
      </c>
      <c r="AB233">
        <v>0.11799999999999999</v>
      </c>
      <c r="AC233" t="s">
        <v>923</v>
      </c>
      <c r="AD233">
        <v>2.2700000000000001E-2</v>
      </c>
      <c r="AE233" t="s">
        <v>559</v>
      </c>
      <c r="AF233">
        <v>1.5065</v>
      </c>
      <c r="AG233">
        <v>2.4</v>
      </c>
      <c r="AH233">
        <v>120.5334</v>
      </c>
      <c r="AI233">
        <v>10</v>
      </c>
      <c r="AJ233">
        <v>12</v>
      </c>
      <c r="AK233">
        <v>51</v>
      </c>
      <c r="AL233">
        <v>12</v>
      </c>
      <c r="AM233">
        <v>8</v>
      </c>
      <c r="AN233" t="s">
        <v>5</v>
      </c>
      <c r="AP233" t="str">
        <f t="shared" si="3"/>
        <v/>
      </c>
    </row>
    <row r="234" spans="1:42">
      <c r="A234" t="s">
        <v>924</v>
      </c>
      <c r="B234" s="4">
        <v>43403</v>
      </c>
      <c r="C234" s="1">
        <v>0.67361111111111116</v>
      </c>
      <c r="D234" t="s">
        <v>156</v>
      </c>
      <c r="E234" t="s">
        <v>719</v>
      </c>
      <c r="F234" t="s">
        <v>277</v>
      </c>
      <c r="G234">
        <v>3493</v>
      </c>
      <c r="H234" t="s">
        <v>231</v>
      </c>
      <c r="I234" t="s">
        <v>232</v>
      </c>
      <c r="J234" t="s">
        <v>5</v>
      </c>
      <c r="K234" t="s">
        <v>278</v>
      </c>
      <c r="L234" t="s">
        <v>900</v>
      </c>
      <c r="M234">
        <v>2</v>
      </c>
      <c r="N234">
        <v>3</v>
      </c>
      <c r="O234">
        <v>30.1874</v>
      </c>
      <c r="P234">
        <v>25.397600000000001</v>
      </c>
      <c r="Q234">
        <v>13.0984</v>
      </c>
      <c r="R234">
        <v>4.4236000000000004</v>
      </c>
      <c r="S234">
        <v>4.3780000000000001</v>
      </c>
      <c r="T234">
        <v>2.5626000000000002</v>
      </c>
      <c r="U234">
        <v>2.5815000000000001</v>
      </c>
      <c r="V234">
        <v>1.7966</v>
      </c>
      <c r="W234">
        <v>1.0307999999999999</v>
      </c>
      <c r="X234">
        <v>1.3077000000000001</v>
      </c>
      <c r="Y234">
        <v>0</v>
      </c>
      <c r="Z234">
        <v>17.0486</v>
      </c>
      <c r="AA234" t="s">
        <v>261</v>
      </c>
      <c r="AB234">
        <v>0.61829999999999996</v>
      </c>
      <c r="AC234" t="s">
        <v>809</v>
      </c>
      <c r="AD234">
        <v>7.8899999999999998E-2</v>
      </c>
      <c r="AE234" t="s">
        <v>925</v>
      </c>
      <c r="AF234">
        <v>2.1747000000000001</v>
      </c>
      <c r="AG234">
        <v>5.1883999999999997</v>
      </c>
      <c r="AH234">
        <v>111.873</v>
      </c>
      <c r="AI234">
        <v>8</v>
      </c>
      <c r="AJ234">
        <v>5</v>
      </c>
      <c r="AK234">
        <v>55</v>
      </c>
      <c r="AL234">
        <v>12</v>
      </c>
      <c r="AM234">
        <v>140</v>
      </c>
      <c r="AN234" t="s">
        <v>5</v>
      </c>
      <c r="AP234" t="str">
        <f t="shared" si="3"/>
        <v/>
      </c>
    </row>
    <row r="235" spans="1:42">
      <c r="A235" t="s">
        <v>926</v>
      </c>
      <c r="B235" s="4">
        <v>43403</v>
      </c>
      <c r="C235" s="1">
        <v>0.67361111111111116</v>
      </c>
      <c r="D235" t="s">
        <v>156</v>
      </c>
      <c r="E235" t="s">
        <v>719</v>
      </c>
      <c r="F235" t="s">
        <v>277</v>
      </c>
      <c r="G235">
        <v>3493</v>
      </c>
      <c r="H235" t="s">
        <v>231</v>
      </c>
      <c r="I235" t="s">
        <v>232</v>
      </c>
      <c r="J235" t="s">
        <v>5</v>
      </c>
      <c r="K235" t="s">
        <v>278</v>
      </c>
      <c r="L235" t="s">
        <v>900</v>
      </c>
      <c r="M235">
        <v>12</v>
      </c>
      <c r="N235">
        <v>3</v>
      </c>
      <c r="O235">
        <v>31.816400000000002</v>
      </c>
      <c r="P235">
        <v>24.527799999999999</v>
      </c>
      <c r="Q235">
        <v>12.5228</v>
      </c>
      <c r="R235">
        <v>2.7650000000000001</v>
      </c>
      <c r="S235">
        <v>3.5007999999999999</v>
      </c>
      <c r="T235">
        <v>2.7206000000000001</v>
      </c>
      <c r="U235">
        <v>1.7130000000000001</v>
      </c>
      <c r="V235">
        <v>0</v>
      </c>
      <c r="W235">
        <v>0</v>
      </c>
      <c r="X235">
        <v>0</v>
      </c>
      <c r="Y235">
        <v>2.6972</v>
      </c>
      <c r="Z235">
        <v>11.1957</v>
      </c>
      <c r="AA235" t="s">
        <v>324</v>
      </c>
      <c r="AB235">
        <v>0.34910000000000002</v>
      </c>
      <c r="AC235" t="s">
        <v>325</v>
      </c>
      <c r="AD235">
        <v>0.10349999999999999</v>
      </c>
      <c r="AE235" t="s">
        <v>927</v>
      </c>
      <c r="AF235">
        <v>0.6139</v>
      </c>
      <c r="AG235">
        <v>2.4</v>
      </c>
      <c r="AH235">
        <v>96.925799999999995</v>
      </c>
      <c r="AI235">
        <v>50</v>
      </c>
      <c r="AJ235">
        <v>10</v>
      </c>
      <c r="AK235">
        <v>46</v>
      </c>
      <c r="AL235">
        <v>12</v>
      </c>
      <c r="AM235">
        <v>59</v>
      </c>
      <c r="AN235" t="s">
        <v>5</v>
      </c>
      <c r="AP235" t="str">
        <f t="shared" si="3"/>
        <v/>
      </c>
    </row>
    <row r="236" spans="1:42">
      <c r="A236" t="s">
        <v>928</v>
      </c>
      <c r="B236" s="4">
        <v>43403</v>
      </c>
      <c r="C236" s="1">
        <v>0.67361111111111116</v>
      </c>
      <c r="D236" t="s">
        <v>156</v>
      </c>
      <c r="E236" t="s">
        <v>719</v>
      </c>
      <c r="F236" t="s">
        <v>277</v>
      </c>
      <c r="G236">
        <v>3493</v>
      </c>
      <c r="H236" t="s">
        <v>231</v>
      </c>
      <c r="I236" t="s">
        <v>232</v>
      </c>
      <c r="J236" t="s">
        <v>5</v>
      </c>
      <c r="K236" t="s">
        <v>278</v>
      </c>
      <c r="L236" t="s">
        <v>900</v>
      </c>
      <c r="M236">
        <v>10</v>
      </c>
      <c r="N236">
        <v>5</v>
      </c>
      <c r="O236">
        <v>21.045999999999999</v>
      </c>
      <c r="P236">
        <v>20.037199999999999</v>
      </c>
      <c r="Q236">
        <v>11.3192</v>
      </c>
      <c r="R236">
        <v>3.6518000000000002</v>
      </c>
      <c r="S236">
        <v>3.4727999999999999</v>
      </c>
      <c r="T236">
        <v>2.5434000000000001</v>
      </c>
      <c r="U236">
        <v>2.1135000000000002</v>
      </c>
      <c r="V236">
        <v>0</v>
      </c>
      <c r="W236">
        <v>0</v>
      </c>
      <c r="X236">
        <v>0</v>
      </c>
      <c r="Y236">
        <v>2.5775999999999999</v>
      </c>
      <c r="Z236">
        <v>16.900700000000001</v>
      </c>
      <c r="AA236" t="s">
        <v>305</v>
      </c>
      <c r="AB236">
        <v>1.0753999999999999</v>
      </c>
      <c r="AC236" t="s">
        <v>306</v>
      </c>
      <c r="AD236">
        <v>0.46829999999999999</v>
      </c>
      <c r="AE236" t="s">
        <v>929</v>
      </c>
      <c r="AF236">
        <v>2.2927</v>
      </c>
      <c r="AG236">
        <v>1.5</v>
      </c>
      <c r="AH236">
        <v>88.998699999999999</v>
      </c>
      <c r="AI236">
        <v>25</v>
      </c>
      <c r="AJ236">
        <v>8</v>
      </c>
      <c r="AK236">
        <v>48</v>
      </c>
      <c r="AL236">
        <v>12</v>
      </c>
      <c r="AM236">
        <v>917</v>
      </c>
      <c r="AN236" t="s">
        <v>5</v>
      </c>
      <c r="AP236" t="str">
        <f t="shared" si="3"/>
        <v/>
      </c>
    </row>
    <row r="237" spans="1:42">
      <c r="A237" t="s">
        <v>932</v>
      </c>
      <c r="B237" s="4">
        <v>43403</v>
      </c>
      <c r="C237" s="1">
        <v>0.68055555555555547</v>
      </c>
      <c r="D237" t="s">
        <v>162</v>
      </c>
      <c r="E237" t="s">
        <v>334</v>
      </c>
      <c r="F237" t="s">
        <v>230</v>
      </c>
      <c r="G237">
        <v>2274</v>
      </c>
      <c r="H237" t="s">
        <v>336</v>
      </c>
      <c r="I237" t="s">
        <v>337</v>
      </c>
      <c r="J237" t="s">
        <v>233</v>
      </c>
      <c r="K237" t="s">
        <v>930</v>
      </c>
      <c r="L237" t="s">
        <v>931</v>
      </c>
      <c r="M237">
        <v>7</v>
      </c>
      <c r="N237">
        <v>4</v>
      </c>
      <c r="O237">
        <v>57.648800000000001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87.683800000000005</v>
      </c>
      <c r="Z237">
        <v>18.648599999999998</v>
      </c>
      <c r="AA237" t="s">
        <v>760</v>
      </c>
      <c r="AB237">
        <v>1.2442</v>
      </c>
      <c r="AC237" t="s">
        <v>761</v>
      </c>
      <c r="AD237">
        <v>1.9207000000000001</v>
      </c>
      <c r="AE237" t="s">
        <v>498</v>
      </c>
      <c r="AF237">
        <v>1.8048</v>
      </c>
      <c r="AG237">
        <v>0</v>
      </c>
      <c r="AH237" s="23">
        <v>168.95089999999999</v>
      </c>
      <c r="AI237">
        <v>7</v>
      </c>
      <c r="AK237">
        <v>0</v>
      </c>
      <c r="AL237">
        <v>11</v>
      </c>
      <c r="AM237">
        <v>50</v>
      </c>
      <c r="AN237" t="s">
        <v>933</v>
      </c>
      <c r="AP237" t="str">
        <f t="shared" si="3"/>
        <v>Bold</v>
      </c>
    </row>
    <row r="238" spans="1:42">
      <c r="A238" t="s">
        <v>934</v>
      </c>
      <c r="B238" s="4">
        <v>43403</v>
      </c>
      <c r="C238" s="1">
        <v>0.68055555555555547</v>
      </c>
      <c r="D238" t="s">
        <v>162</v>
      </c>
      <c r="E238" t="s">
        <v>334</v>
      </c>
      <c r="F238" t="s">
        <v>230</v>
      </c>
      <c r="G238">
        <v>2274</v>
      </c>
      <c r="H238" t="s">
        <v>336</v>
      </c>
      <c r="I238" t="s">
        <v>337</v>
      </c>
      <c r="J238" t="s">
        <v>233</v>
      </c>
      <c r="K238" t="s">
        <v>930</v>
      </c>
      <c r="L238" t="s">
        <v>931</v>
      </c>
      <c r="M238">
        <v>9</v>
      </c>
      <c r="N238">
        <v>4</v>
      </c>
      <c r="O238">
        <v>53.027099999999997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80.654200000000003</v>
      </c>
      <c r="Z238">
        <v>20.3371</v>
      </c>
      <c r="AA238" t="s">
        <v>362</v>
      </c>
      <c r="AB238">
        <v>2.6069</v>
      </c>
      <c r="AC238" t="s">
        <v>363</v>
      </c>
      <c r="AD238">
        <v>2.1816</v>
      </c>
      <c r="AE238" t="s">
        <v>935</v>
      </c>
      <c r="AF238">
        <v>1.2948</v>
      </c>
      <c r="AG238">
        <v>0</v>
      </c>
      <c r="AH238">
        <v>160.1018</v>
      </c>
      <c r="AI238">
        <v>5.5</v>
      </c>
      <c r="AK238">
        <v>0</v>
      </c>
      <c r="AL238">
        <v>11</v>
      </c>
      <c r="AM238">
        <v>171</v>
      </c>
      <c r="AN238" t="s">
        <v>933</v>
      </c>
      <c r="AP238" t="str">
        <f t="shared" si="3"/>
        <v/>
      </c>
    </row>
    <row r="239" spans="1:42">
      <c r="A239" t="s">
        <v>936</v>
      </c>
      <c r="B239" s="4">
        <v>43403</v>
      </c>
      <c r="C239" s="1">
        <v>0.68055555555555547</v>
      </c>
      <c r="D239" t="s">
        <v>162</v>
      </c>
      <c r="E239" t="s">
        <v>334</v>
      </c>
      <c r="F239" t="s">
        <v>230</v>
      </c>
      <c r="G239">
        <v>2274</v>
      </c>
      <c r="H239" t="s">
        <v>336</v>
      </c>
      <c r="I239" t="s">
        <v>337</v>
      </c>
      <c r="J239" t="s">
        <v>233</v>
      </c>
      <c r="K239" t="s">
        <v>930</v>
      </c>
      <c r="L239" t="s">
        <v>931</v>
      </c>
      <c r="M239">
        <v>6</v>
      </c>
      <c r="N239">
        <v>5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 t="s">
        <v>848</v>
      </c>
      <c r="AB239">
        <v>0.99980000000000002</v>
      </c>
      <c r="AC239" t="s">
        <v>849</v>
      </c>
      <c r="AD239">
        <v>3.6162000000000001</v>
      </c>
      <c r="AE239" t="s">
        <v>380</v>
      </c>
      <c r="AF239">
        <v>1.9386000000000001</v>
      </c>
      <c r="AG239">
        <v>0</v>
      </c>
      <c r="AH239">
        <v>6.5545999999999998</v>
      </c>
      <c r="AI239">
        <v>10</v>
      </c>
      <c r="AK239">
        <v>0</v>
      </c>
      <c r="AL239">
        <v>11</v>
      </c>
      <c r="AN239" t="s">
        <v>933</v>
      </c>
      <c r="AP239" t="str">
        <f t="shared" si="3"/>
        <v/>
      </c>
    </row>
    <row r="240" spans="1:42">
      <c r="A240" t="s">
        <v>937</v>
      </c>
      <c r="B240" s="4">
        <v>43403</v>
      </c>
      <c r="C240" s="1">
        <v>0.68055555555555547</v>
      </c>
      <c r="D240" t="s">
        <v>162</v>
      </c>
      <c r="E240" t="s">
        <v>334</v>
      </c>
      <c r="F240" t="s">
        <v>230</v>
      </c>
      <c r="G240">
        <v>2274</v>
      </c>
      <c r="H240" t="s">
        <v>336</v>
      </c>
      <c r="I240" t="s">
        <v>337</v>
      </c>
      <c r="J240" t="s">
        <v>233</v>
      </c>
      <c r="K240" t="s">
        <v>930</v>
      </c>
      <c r="L240" t="s">
        <v>931</v>
      </c>
      <c r="M240">
        <v>11</v>
      </c>
      <c r="N240">
        <v>4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 t="s">
        <v>938</v>
      </c>
      <c r="AB240">
        <v>1.6873</v>
      </c>
      <c r="AC240" t="s">
        <v>939</v>
      </c>
      <c r="AD240">
        <v>0.59960000000000002</v>
      </c>
      <c r="AE240" t="s">
        <v>498</v>
      </c>
      <c r="AF240">
        <v>1.8048</v>
      </c>
      <c r="AG240">
        <v>2.1</v>
      </c>
      <c r="AH240">
        <v>6.1917</v>
      </c>
      <c r="AI240">
        <v>20</v>
      </c>
      <c r="AK240">
        <v>0</v>
      </c>
      <c r="AL240">
        <v>11</v>
      </c>
      <c r="AN240" t="s">
        <v>933</v>
      </c>
      <c r="AP240" t="str">
        <f t="shared" si="3"/>
        <v/>
      </c>
    </row>
    <row r="241" spans="1:42">
      <c r="A241" t="s">
        <v>940</v>
      </c>
      <c r="B241" s="4">
        <v>43403</v>
      </c>
      <c r="C241" s="1">
        <v>0.68055555555555547</v>
      </c>
      <c r="D241" t="s">
        <v>162</v>
      </c>
      <c r="E241" t="s">
        <v>334</v>
      </c>
      <c r="F241" t="s">
        <v>230</v>
      </c>
      <c r="G241">
        <v>2274</v>
      </c>
      <c r="H241" t="s">
        <v>336</v>
      </c>
      <c r="I241" t="s">
        <v>337</v>
      </c>
      <c r="J241" t="s">
        <v>233</v>
      </c>
      <c r="K241" t="s">
        <v>930</v>
      </c>
      <c r="L241" t="s">
        <v>931</v>
      </c>
      <c r="M241">
        <v>2</v>
      </c>
      <c r="N241">
        <v>4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 t="s">
        <v>378</v>
      </c>
      <c r="AB241">
        <v>2.7934999999999999</v>
      </c>
      <c r="AC241" t="s">
        <v>567</v>
      </c>
      <c r="AD241">
        <v>1.6967000000000001</v>
      </c>
      <c r="AE241" t="s">
        <v>941</v>
      </c>
      <c r="AF241">
        <v>1.5634999999999999</v>
      </c>
      <c r="AG241">
        <v>0</v>
      </c>
      <c r="AH241">
        <v>6.0537000000000001</v>
      </c>
      <c r="AI241">
        <v>7</v>
      </c>
      <c r="AK241">
        <v>0</v>
      </c>
      <c r="AL241">
        <v>11</v>
      </c>
      <c r="AN241" t="s">
        <v>933</v>
      </c>
      <c r="AP241" t="str">
        <f t="shared" si="3"/>
        <v/>
      </c>
    </row>
    <row r="242" spans="1:42">
      <c r="A242" t="s">
        <v>942</v>
      </c>
      <c r="B242" s="4">
        <v>43403</v>
      </c>
      <c r="C242" s="1">
        <v>0.68055555555555547</v>
      </c>
      <c r="D242" t="s">
        <v>162</v>
      </c>
      <c r="E242" t="s">
        <v>334</v>
      </c>
      <c r="F242" t="s">
        <v>230</v>
      </c>
      <c r="G242">
        <v>2274</v>
      </c>
      <c r="H242" t="s">
        <v>336</v>
      </c>
      <c r="I242" t="s">
        <v>337</v>
      </c>
      <c r="J242" t="s">
        <v>233</v>
      </c>
      <c r="K242" t="s">
        <v>930</v>
      </c>
      <c r="L242" t="s">
        <v>931</v>
      </c>
      <c r="M242">
        <v>5</v>
      </c>
      <c r="N242">
        <v>5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 t="s">
        <v>564</v>
      </c>
      <c r="AB242">
        <v>1.8278000000000001</v>
      </c>
      <c r="AC242" t="s">
        <v>383</v>
      </c>
      <c r="AD242">
        <v>2.0876999999999999</v>
      </c>
      <c r="AE242" t="s">
        <v>487</v>
      </c>
      <c r="AF242">
        <v>1.9461999999999999</v>
      </c>
      <c r="AG242">
        <v>0</v>
      </c>
      <c r="AH242">
        <v>5.8616999999999999</v>
      </c>
      <c r="AI242">
        <v>8</v>
      </c>
      <c r="AK242">
        <v>0</v>
      </c>
      <c r="AL242">
        <v>11</v>
      </c>
      <c r="AN242" t="s">
        <v>933</v>
      </c>
      <c r="AP242" t="str">
        <f t="shared" si="3"/>
        <v/>
      </c>
    </row>
    <row r="243" spans="1:42">
      <c r="A243" t="s">
        <v>943</v>
      </c>
      <c r="B243" s="4">
        <v>43403</v>
      </c>
      <c r="C243" s="1">
        <v>0.68055555555555547</v>
      </c>
      <c r="D243" t="s">
        <v>162</v>
      </c>
      <c r="E243" t="s">
        <v>334</v>
      </c>
      <c r="F243" t="s">
        <v>230</v>
      </c>
      <c r="G243">
        <v>2274</v>
      </c>
      <c r="H243" t="s">
        <v>336</v>
      </c>
      <c r="I243" t="s">
        <v>337</v>
      </c>
      <c r="J243" t="s">
        <v>233</v>
      </c>
      <c r="K243" t="s">
        <v>930</v>
      </c>
      <c r="L243" t="s">
        <v>931</v>
      </c>
      <c r="M243">
        <v>4</v>
      </c>
      <c r="N243">
        <v>4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 t="s">
        <v>382</v>
      </c>
      <c r="AB243">
        <v>2.4712000000000001</v>
      </c>
      <c r="AC243" t="s">
        <v>944</v>
      </c>
      <c r="AD243">
        <v>1.482</v>
      </c>
      <c r="AE243" t="s">
        <v>603</v>
      </c>
      <c r="AF243">
        <v>1.8826000000000001</v>
      </c>
      <c r="AG243">
        <v>0</v>
      </c>
      <c r="AH243">
        <v>5.8357999999999999</v>
      </c>
      <c r="AI243">
        <v>12</v>
      </c>
      <c r="AK243">
        <v>0</v>
      </c>
      <c r="AL243">
        <v>11</v>
      </c>
      <c r="AN243" t="s">
        <v>933</v>
      </c>
      <c r="AP243" t="str">
        <f t="shared" si="3"/>
        <v/>
      </c>
    </row>
    <row r="244" spans="1:42">
      <c r="A244" t="s">
        <v>945</v>
      </c>
      <c r="B244" s="4">
        <v>43403</v>
      </c>
      <c r="C244" s="1">
        <v>0.68055555555555547</v>
      </c>
      <c r="D244" t="s">
        <v>162</v>
      </c>
      <c r="E244" t="s">
        <v>334</v>
      </c>
      <c r="F244" t="s">
        <v>230</v>
      </c>
      <c r="G244">
        <v>2274</v>
      </c>
      <c r="H244" t="s">
        <v>336</v>
      </c>
      <c r="I244" t="s">
        <v>337</v>
      </c>
      <c r="J244" t="s">
        <v>233</v>
      </c>
      <c r="K244" t="s">
        <v>930</v>
      </c>
      <c r="L244" t="s">
        <v>931</v>
      </c>
      <c r="M244">
        <v>10</v>
      </c>
      <c r="N244">
        <v>4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 t="s">
        <v>350</v>
      </c>
      <c r="AB244">
        <v>3.9239000000000002</v>
      </c>
      <c r="AC244" t="s">
        <v>946</v>
      </c>
      <c r="AD244">
        <v>1.2317</v>
      </c>
      <c r="AE244" t="s">
        <v>947</v>
      </c>
      <c r="AF244">
        <v>0</v>
      </c>
      <c r="AG244">
        <v>0</v>
      </c>
      <c r="AH244">
        <v>5.1555999999999997</v>
      </c>
      <c r="AI244">
        <v>10</v>
      </c>
      <c r="AK244">
        <v>0</v>
      </c>
      <c r="AL244">
        <v>11</v>
      </c>
      <c r="AN244" t="s">
        <v>933</v>
      </c>
      <c r="AP244" t="str">
        <f t="shared" si="3"/>
        <v/>
      </c>
    </row>
    <row r="245" spans="1:42">
      <c r="A245" t="s">
        <v>948</v>
      </c>
      <c r="B245" s="4">
        <v>43403</v>
      </c>
      <c r="C245" s="1">
        <v>0.68055555555555547</v>
      </c>
      <c r="D245" t="s">
        <v>162</v>
      </c>
      <c r="E245" t="s">
        <v>334</v>
      </c>
      <c r="F245" t="s">
        <v>230</v>
      </c>
      <c r="G245">
        <v>2274</v>
      </c>
      <c r="H245" t="s">
        <v>336</v>
      </c>
      <c r="I245" t="s">
        <v>337</v>
      </c>
      <c r="J245" t="s">
        <v>233</v>
      </c>
      <c r="K245" t="s">
        <v>930</v>
      </c>
      <c r="L245" t="s">
        <v>931</v>
      </c>
      <c r="M245">
        <v>3</v>
      </c>
      <c r="N245">
        <v>4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 t="s">
        <v>949</v>
      </c>
      <c r="AB245">
        <v>2.7605</v>
      </c>
      <c r="AC245" t="s">
        <v>950</v>
      </c>
      <c r="AD245">
        <v>8.3299999999999999E-2</v>
      </c>
      <c r="AE245" t="s">
        <v>951</v>
      </c>
      <c r="AF245">
        <v>2.1739999999999999</v>
      </c>
      <c r="AG245">
        <v>0</v>
      </c>
      <c r="AH245">
        <v>5.0178000000000003</v>
      </c>
      <c r="AI245">
        <v>3</v>
      </c>
      <c r="AK245">
        <v>0</v>
      </c>
      <c r="AL245">
        <v>11</v>
      </c>
      <c r="AN245" t="s">
        <v>933</v>
      </c>
      <c r="AP245" t="str">
        <f t="shared" si="3"/>
        <v/>
      </c>
    </row>
    <row r="246" spans="1:42">
      <c r="A246" t="s">
        <v>952</v>
      </c>
      <c r="B246" s="4">
        <v>43403</v>
      </c>
      <c r="C246" s="1">
        <v>0.68055555555555547</v>
      </c>
      <c r="D246" t="s">
        <v>162</v>
      </c>
      <c r="E246" t="s">
        <v>334</v>
      </c>
      <c r="F246" t="s">
        <v>230</v>
      </c>
      <c r="G246">
        <v>2274</v>
      </c>
      <c r="H246" t="s">
        <v>336</v>
      </c>
      <c r="I246" t="s">
        <v>337</v>
      </c>
      <c r="J246" t="s">
        <v>233</v>
      </c>
      <c r="K246" t="s">
        <v>930</v>
      </c>
      <c r="L246" t="s">
        <v>931</v>
      </c>
      <c r="M246">
        <v>1</v>
      </c>
      <c r="N246">
        <v>5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 t="s">
        <v>953</v>
      </c>
      <c r="AB246">
        <v>2.468</v>
      </c>
      <c r="AC246" t="s">
        <v>954</v>
      </c>
      <c r="AD246">
        <v>0.40789999999999998</v>
      </c>
      <c r="AE246" t="s">
        <v>955</v>
      </c>
      <c r="AF246">
        <v>0.63590000000000002</v>
      </c>
      <c r="AG246">
        <v>0</v>
      </c>
      <c r="AH246">
        <v>3.5118</v>
      </c>
      <c r="AI246">
        <v>50</v>
      </c>
      <c r="AK246">
        <v>0</v>
      </c>
      <c r="AL246">
        <v>11</v>
      </c>
      <c r="AN246" t="s">
        <v>933</v>
      </c>
      <c r="AP246" t="str">
        <f t="shared" si="3"/>
        <v/>
      </c>
    </row>
    <row r="247" spans="1:42">
      <c r="A247" t="s">
        <v>956</v>
      </c>
      <c r="B247" s="4">
        <v>43403</v>
      </c>
      <c r="C247" s="1">
        <v>0.68055555555555547</v>
      </c>
      <c r="D247" t="s">
        <v>162</v>
      </c>
      <c r="E247" t="s">
        <v>334</v>
      </c>
      <c r="F247" t="s">
        <v>230</v>
      </c>
      <c r="G247">
        <v>2274</v>
      </c>
      <c r="H247" t="s">
        <v>336</v>
      </c>
      <c r="I247" t="s">
        <v>337</v>
      </c>
      <c r="J247" t="s">
        <v>233</v>
      </c>
      <c r="K247" t="s">
        <v>930</v>
      </c>
      <c r="L247" t="s">
        <v>931</v>
      </c>
      <c r="M247">
        <v>8</v>
      </c>
      <c r="N247">
        <v>4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 t="s">
        <v>584</v>
      </c>
      <c r="AB247">
        <v>0.92610000000000003</v>
      </c>
      <c r="AC247" t="s">
        <v>957</v>
      </c>
      <c r="AD247">
        <v>9.0899999999999995E-2</v>
      </c>
      <c r="AE247" t="s">
        <v>598</v>
      </c>
      <c r="AF247">
        <v>1.6071</v>
      </c>
      <c r="AG247">
        <v>0</v>
      </c>
      <c r="AH247">
        <v>2.6240999999999999</v>
      </c>
      <c r="AI247">
        <v>6</v>
      </c>
      <c r="AK247">
        <v>0</v>
      </c>
      <c r="AL247">
        <v>11</v>
      </c>
      <c r="AN247" t="s">
        <v>933</v>
      </c>
      <c r="AP247" t="str">
        <f t="shared" si="3"/>
        <v/>
      </c>
    </row>
    <row r="248" spans="1:42">
      <c r="A248" t="s">
        <v>959</v>
      </c>
      <c r="B248" s="4">
        <v>43403</v>
      </c>
      <c r="C248" s="1">
        <v>0.6875</v>
      </c>
      <c r="D248" t="s">
        <v>177</v>
      </c>
      <c r="E248" t="s">
        <v>390</v>
      </c>
      <c r="F248" t="s">
        <v>230</v>
      </c>
      <c r="G248">
        <v>2274</v>
      </c>
      <c r="H248" t="s">
        <v>336</v>
      </c>
      <c r="I248" t="s">
        <v>337</v>
      </c>
      <c r="J248" t="s">
        <v>233</v>
      </c>
      <c r="K248" t="s">
        <v>930</v>
      </c>
      <c r="L248" t="s">
        <v>958</v>
      </c>
      <c r="M248">
        <v>1</v>
      </c>
      <c r="N248">
        <v>4</v>
      </c>
      <c r="O248">
        <v>69.412999999999997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105.5772</v>
      </c>
      <c r="Z248">
        <v>0</v>
      </c>
      <c r="AA248" t="s">
        <v>960</v>
      </c>
      <c r="AB248">
        <v>0.71179999999999999</v>
      </c>
      <c r="AC248" t="s">
        <v>351</v>
      </c>
      <c r="AD248">
        <v>3.528</v>
      </c>
      <c r="AE248" t="s">
        <v>360</v>
      </c>
      <c r="AF248">
        <v>1.8165</v>
      </c>
      <c r="AG248">
        <v>65.400000000000006</v>
      </c>
      <c r="AH248" s="23">
        <v>246.44649999999999</v>
      </c>
      <c r="AI248">
        <v>3</v>
      </c>
      <c r="AK248">
        <v>0</v>
      </c>
      <c r="AL248">
        <v>9</v>
      </c>
      <c r="AM248">
        <v>155</v>
      </c>
      <c r="AN248" t="s">
        <v>933</v>
      </c>
      <c r="AP248" t="str">
        <f t="shared" si="3"/>
        <v>Bold</v>
      </c>
    </row>
    <row r="249" spans="1:42">
      <c r="A249" t="s">
        <v>961</v>
      </c>
      <c r="B249" s="4">
        <v>43403</v>
      </c>
      <c r="C249" s="1">
        <v>0.6875</v>
      </c>
      <c r="D249" t="s">
        <v>177</v>
      </c>
      <c r="E249" t="s">
        <v>390</v>
      </c>
      <c r="F249" t="s">
        <v>230</v>
      </c>
      <c r="G249">
        <v>2274</v>
      </c>
      <c r="H249" t="s">
        <v>336</v>
      </c>
      <c r="I249" t="s">
        <v>337</v>
      </c>
      <c r="J249" t="s">
        <v>233</v>
      </c>
      <c r="K249" t="s">
        <v>930</v>
      </c>
      <c r="L249" t="s">
        <v>958</v>
      </c>
      <c r="M249">
        <v>2</v>
      </c>
      <c r="N249">
        <v>5</v>
      </c>
      <c r="O249">
        <v>68.226699999999994</v>
      </c>
      <c r="P249">
        <v>29.668600000000001</v>
      </c>
      <c r="Q249">
        <v>15.866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21.311699999999998</v>
      </c>
      <c r="Z249">
        <v>17.733599999999999</v>
      </c>
      <c r="AA249" t="s">
        <v>962</v>
      </c>
      <c r="AB249">
        <v>1.944</v>
      </c>
      <c r="AC249" t="s">
        <v>714</v>
      </c>
      <c r="AD249">
        <v>1.3920999999999999</v>
      </c>
      <c r="AE249" t="s">
        <v>532</v>
      </c>
      <c r="AF249">
        <v>1.6623000000000001</v>
      </c>
      <c r="AG249">
        <v>18.500599999999999</v>
      </c>
      <c r="AH249">
        <v>176.3056</v>
      </c>
      <c r="AI249">
        <v>2.75</v>
      </c>
      <c r="AK249">
        <v>0</v>
      </c>
      <c r="AL249">
        <v>9</v>
      </c>
      <c r="AM249">
        <v>186</v>
      </c>
      <c r="AN249" t="s">
        <v>933</v>
      </c>
      <c r="AP249" t="str">
        <f t="shared" si="3"/>
        <v/>
      </c>
    </row>
    <row r="250" spans="1:42">
      <c r="A250" t="s">
        <v>963</v>
      </c>
      <c r="B250" s="4">
        <v>43403</v>
      </c>
      <c r="C250" s="1">
        <v>0.6875</v>
      </c>
      <c r="D250" t="s">
        <v>177</v>
      </c>
      <c r="E250" t="s">
        <v>390</v>
      </c>
      <c r="F250" t="s">
        <v>230</v>
      </c>
      <c r="G250">
        <v>2274</v>
      </c>
      <c r="H250" t="s">
        <v>336</v>
      </c>
      <c r="I250" t="s">
        <v>337</v>
      </c>
      <c r="J250" t="s">
        <v>233</v>
      </c>
      <c r="K250" t="s">
        <v>930</v>
      </c>
      <c r="L250" t="s">
        <v>958</v>
      </c>
      <c r="M250">
        <v>5</v>
      </c>
      <c r="N250">
        <v>5</v>
      </c>
      <c r="O250">
        <v>33.915399999999998</v>
      </c>
      <c r="P250">
        <v>24.0547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25.625499999999999</v>
      </c>
      <c r="Z250">
        <v>14.1393</v>
      </c>
      <c r="AA250" t="s">
        <v>964</v>
      </c>
      <c r="AB250">
        <v>0</v>
      </c>
      <c r="AC250" t="s">
        <v>363</v>
      </c>
      <c r="AD250">
        <v>2.2982999999999998</v>
      </c>
      <c r="AE250" t="s">
        <v>395</v>
      </c>
      <c r="AF250">
        <v>1.5085</v>
      </c>
      <c r="AG250">
        <v>3.5</v>
      </c>
      <c r="AH250">
        <v>105.04170000000001</v>
      </c>
      <c r="AI250">
        <v>20</v>
      </c>
      <c r="AK250">
        <v>0</v>
      </c>
      <c r="AL250">
        <v>9</v>
      </c>
      <c r="AM250">
        <v>177</v>
      </c>
      <c r="AN250" t="s">
        <v>933</v>
      </c>
      <c r="AP250" t="str">
        <f t="shared" si="3"/>
        <v/>
      </c>
    </row>
    <row r="251" spans="1:42">
      <c r="A251" t="s">
        <v>965</v>
      </c>
      <c r="B251" s="4">
        <v>43403</v>
      </c>
      <c r="C251" s="1">
        <v>0.6875</v>
      </c>
      <c r="D251" t="s">
        <v>177</v>
      </c>
      <c r="E251" t="s">
        <v>390</v>
      </c>
      <c r="F251" t="s">
        <v>230</v>
      </c>
      <c r="G251">
        <v>2274</v>
      </c>
      <c r="H251" t="s">
        <v>336</v>
      </c>
      <c r="I251" t="s">
        <v>337</v>
      </c>
      <c r="J251" t="s">
        <v>233</v>
      </c>
      <c r="K251" t="s">
        <v>930</v>
      </c>
      <c r="L251" t="s">
        <v>958</v>
      </c>
      <c r="M251">
        <v>4</v>
      </c>
      <c r="N251">
        <v>4</v>
      </c>
      <c r="O251">
        <v>28.361899999999999</v>
      </c>
      <c r="P251">
        <v>20.7286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21.7362</v>
      </c>
      <c r="Z251">
        <v>12.6357</v>
      </c>
      <c r="AA251" t="s">
        <v>513</v>
      </c>
      <c r="AB251">
        <v>1.2470000000000001</v>
      </c>
      <c r="AC251" t="s">
        <v>514</v>
      </c>
      <c r="AD251">
        <v>0.3705</v>
      </c>
      <c r="AE251" t="s">
        <v>966</v>
      </c>
      <c r="AF251">
        <v>0.877</v>
      </c>
      <c r="AG251">
        <v>2.5</v>
      </c>
      <c r="AH251">
        <v>88.456800000000001</v>
      </c>
      <c r="AI251">
        <v>33</v>
      </c>
      <c r="AK251">
        <v>0</v>
      </c>
      <c r="AL251">
        <v>9</v>
      </c>
      <c r="AM251">
        <v>167</v>
      </c>
      <c r="AN251" t="s">
        <v>933</v>
      </c>
      <c r="AP251" t="str">
        <f t="shared" si="3"/>
        <v/>
      </c>
    </row>
    <row r="252" spans="1:42">
      <c r="A252" t="s">
        <v>967</v>
      </c>
      <c r="B252" s="4">
        <v>43403</v>
      </c>
      <c r="C252" s="1">
        <v>0.6875</v>
      </c>
      <c r="D252" t="s">
        <v>177</v>
      </c>
      <c r="E252" t="s">
        <v>390</v>
      </c>
      <c r="F252" t="s">
        <v>230</v>
      </c>
      <c r="G252">
        <v>2274</v>
      </c>
      <c r="H252" t="s">
        <v>336</v>
      </c>
      <c r="I252" t="s">
        <v>337</v>
      </c>
      <c r="J252" t="s">
        <v>233</v>
      </c>
      <c r="K252" t="s">
        <v>930</v>
      </c>
      <c r="L252" t="s">
        <v>958</v>
      </c>
      <c r="M252">
        <v>6</v>
      </c>
      <c r="N252">
        <v>5</v>
      </c>
      <c r="O252">
        <v>18.320399999999999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27.865300000000001</v>
      </c>
      <c r="Z252">
        <v>4.2857000000000003</v>
      </c>
      <c r="AA252" t="s">
        <v>968</v>
      </c>
      <c r="AB252">
        <v>0.18179999999999999</v>
      </c>
      <c r="AC252" t="s">
        <v>969</v>
      </c>
      <c r="AD252">
        <v>0</v>
      </c>
      <c r="AE252" t="s">
        <v>418</v>
      </c>
      <c r="AF252">
        <v>1.1294999999999999</v>
      </c>
      <c r="AG252">
        <v>3.5</v>
      </c>
      <c r="AH252">
        <v>55.282600000000002</v>
      </c>
      <c r="AI252">
        <v>66</v>
      </c>
      <c r="AK252">
        <v>0</v>
      </c>
      <c r="AL252">
        <v>9</v>
      </c>
      <c r="AM252">
        <v>308</v>
      </c>
      <c r="AN252" t="s">
        <v>933</v>
      </c>
      <c r="AP252" t="str">
        <f t="shared" si="3"/>
        <v/>
      </c>
    </row>
    <row r="253" spans="1:42">
      <c r="A253" t="s">
        <v>970</v>
      </c>
      <c r="B253" s="4">
        <v>43403</v>
      </c>
      <c r="C253" s="1">
        <v>0.6875</v>
      </c>
      <c r="D253" t="s">
        <v>177</v>
      </c>
      <c r="E253" t="s">
        <v>390</v>
      </c>
      <c r="F253" t="s">
        <v>230</v>
      </c>
      <c r="G253">
        <v>2274</v>
      </c>
      <c r="H253" t="s">
        <v>336</v>
      </c>
      <c r="I253" t="s">
        <v>337</v>
      </c>
      <c r="J253" t="s">
        <v>233</v>
      </c>
      <c r="K253" t="s">
        <v>930</v>
      </c>
      <c r="L253" t="s">
        <v>958</v>
      </c>
      <c r="M253">
        <v>3</v>
      </c>
      <c r="N253">
        <v>4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 t="s">
        <v>438</v>
      </c>
      <c r="AB253">
        <v>3.4573999999999998</v>
      </c>
      <c r="AC253" t="s">
        <v>617</v>
      </c>
      <c r="AD253">
        <v>3.7355999999999998</v>
      </c>
      <c r="AE253" t="s">
        <v>971</v>
      </c>
      <c r="AF253">
        <v>2.5602999999999998</v>
      </c>
      <c r="AG253">
        <v>1.5</v>
      </c>
      <c r="AH253">
        <v>11.253299999999999</v>
      </c>
      <c r="AI253">
        <v>2.5</v>
      </c>
      <c r="AK253">
        <v>0</v>
      </c>
      <c r="AL253">
        <v>9</v>
      </c>
      <c r="AN253" t="s">
        <v>933</v>
      </c>
      <c r="AP253" t="str">
        <f t="shared" si="3"/>
        <v/>
      </c>
    </row>
    <row r="254" spans="1:42">
      <c r="A254" t="s">
        <v>972</v>
      </c>
      <c r="B254" s="4">
        <v>43403</v>
      </c>
      <c r="C254" s="1">
        <v>0.6875</v>
      </c>
      <c r="D254" t="s">
        <v>177</v>
      </c>
      <c r="E254" t="s">
        <v>390</v>
      </c>
      <c r="F254" t="s">
        <v>230</v>
      </c>
      <c r="G254">
        <v>2274</v>
      </c>
      <c r="H254" t="s">
        <v>336</v>
      </c>
      <c r="I254" t="s">
        <v>337</v>
      </c>
      <c r="J254" t="s">
        <v>233</v>
      </c>
      <c r="K254" t="s">
        <v>930</v>
      </c>
      <c r="L254" t="s">
        <v>958</v>
      </c>
      <c r="M254">
        <v>9</v>
      </c>
      <c r="N254">
        <v>4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 t="s">
        <v>870</v>
      </c>
      <c r="AB254">
        <v>1.6778</v>
      </c>
      <c r="AC254" t="s">
        <v>387</v>
      </c>
      <c r="AD254">
        <v>1.1661999999999999</v>
      </c>
      <c r="AE254" t="s">
        <v>360</v>
      </c>
      <c r="AF254">
        <v>1.8165</v>
      </c>
      <c r="AG254">
        <v>3.5</v>
      </c>
      <c r="AH254">
        <v>8.1605000000000008</v>
      </c>
      <c r="AI254">
        <v>7</v>
      </c>
      <c r="AK254">
        <v>0</v>
      </c>
      <c r="AL254">
        <v>9</v>
      </c>
      <c r="AN254" t="s">
        <v>933</v>
      </c>
      <c r="AP254" t="str">
        <f t="shared" si="3"/>
        <v/>
      </c>
    </row>
    <row r="255" spans="1:42">
      <c r="A255" t="s">
        <v>973</v>
      </c>
      <c r="B255" s="4">
        <v>43403</v>
      </c>
      <c r="C255" s="1">
        <v>0.6875</v>
      </c>
      <c r="D255" t="s">
        <v>177</v>
      </c>
      <c r="E255" t="s">
        <v>390</v>
      </c>
      <c r="F255" t="s">
        <v>230</v>
      </c>
      <c r="G255">
        <v>2274</v>
      </c>
      <c r="H255" t="s">
        <v>336</v>
      </c>
      <c r="I255" t="s">
        <v>337</v>
      </c>
      <c r="J255" t="s">
        <v>233</v>
      </c>
      <c r="K255" t="s">
        <v>930</v>
      </c>
      <c r="L255" t="s">
        <v>958</v>
      </c>
      <c r="M255">
        <v>7</v>
      </c>
      <c r="N255">
        <v>5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 t="s">
        <v>859</v>
      </c>
      <c r="AB255">
        <v>3.0350000000000001</v>
      </c>
      <c r="AC255" t="s">
        <v>624</v>
      </c>
      <c r="AD255">
        <v>1.5441</v>
      </c>
      <c r="AE255" t="s">
        <v>974</v>
      </c>
      <c r="AF255">
        <v>1.4431</v>
      </c>
      <c r="AG255">
        <v>1.5</v>
      </c>
      <c r="AH255">
        <v>7.5221999999999998</v>
      </c>
      <c r="AI255">
        <v>7</v>
      </c>
      <c r="AK255">
        <v>0</v>
      </c>
      <c r="AL255">
        <v>9</v>
      </c>
      <c r="AN255" t="s">
        <v>933</v>
      </c>
      <c r="AP255" t="str">
        <f t="shared" si="3"/>
        <v/>
      </c>
    </row>
    <row r="256" spans="1:42">
      <c r="A256" t="s">
        <v>975</v>
      </c>
      <c r="B256" s="4">
        <v>43403</v>
      </c>
      <c r="C256" s="1">
        <v>0.6875</v>
      </c>
      <c r="D256" t="s">
        <v>177</v>
      </c>
      <c r="E256" t="s">
        <v>390</v>
      </c>
      <c r="F256" t="s">
        <v>230</v>
      </c>
      <c r="G256">
        <v>2274</v>
      </c>
      <c r="H256" t="s">
        <v>336</v>
      </c>
      <c r="I256" t="s">
        <v>337</v>
      </c>
      <c r="J256" t="s">
        <v>233</v>
      </c>
      <c r="K256" t="s">
        <v>930</v>
      </c>
      <c r="L256" t="s">
        <v>958</v>
      </c>
      <c r="M256">
        <v>8</v>
      </c>
      <c r="N256">
        <v>5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 t="s">
        <v>976</v>
      </c>
      <c r="AB256">
        <v>1.2082999999999999</v>
      </c>
      <c r="AC256" t="s">
        <v>977</v>
      </c>
      <c r="AD256">
        <v>0</v>
      </c>
      <c r="AE256" t="s">
        <v>978</v>
      </c>
      <c r="AF256">
        <v>1.506</v>
      </c>
      <c r="AG256">
        <v>3.5</v>
      </c>
      <c r="AH256">
        <v>6.2142999999999997</v>
      </c>
      <c r="AI256">
        <v>25</v>
      </c>
      <c r="AK256">
        <v>0</v>
      </c>
      <c r="AL256">
        <v>9</v>
      </c>
      <c r="AN256" t="s">
        <v>933</v>
      </c>
      <c r="AP256" t="str">
        <f t="shared" si="3"/>
        <v/>
      </c>
    </row>
    <row r="257" spans="1:42">
      <c r="A257" t="s">
        <v>982</v>
      </c>
      <c r="B257" s="4">
        <v>43403</v>
      </c>
      <c r="C257" s="1">
        <v>0.69791666666666663</v>
      </c>
      <c r="D257" t="s">
        <v>214</v>
      </c>
      <c r="E257" t="s">
        <v>448</v>
      </c>
      <c r="F257" t="s">
        <v>230</v>
      </c>
      <c r="G257">
        <v>3752</v>
      </c>
      <c r="H257" t="s">
        <v>979</v>
      </c>
      <c r="I257" t="s">
        <v>980</v>
      </c>
      <c r="J257" t="s">
        <v>5</v>
      </c>
      <c r="K257" t="s">
        <v>278</v>
      </c>
      <c r="L257" t="s">
        <v>981</v>
      </c>
      <c r="M257">
        <v>2</v>
      </c>
      <c r="N257">
        <v>6</v>
      </c>
      <c r="O257">
        <v>85.08</v>
      </c>
      <c r="P257">
        <v>64.882599999999996</v>
      </c>
      <c r="Q257">
        <v>32.869399999999999</v>
      </c>
      <c r="R257">
        <v>11.8908</v>
      </c>
      <c r="S257">
        <v>4.8121999999999998</v>
      </c>
      <c r="T257">
        <v>3.8368000000000002</v>
      </c>
      <c r="U257">
        <v>3.1086999999999998</v>
      </c>
      <c r="V257">
        <v>1.6646000000000001</v>
      </c>
      <c r="W257">
        <v>1.4020999999999999</v>
      </c>
      <c r="X257">
        <v>1.1894</v>
      </c>
      <c r="Y257">
        <v>0</v>
      </c>
      <c r="Z257">
        <v>19.09</v>
      </c>
      <c r="AA257" t="s">
        <v>983</v>
      </c>
      <c r="AB257">
        <v>2.0284</v>
      </c>
      <c r="AC257" t="s">
        <v>984</v>
      </c>
      <c r="AD257">
        <v>0.67400000000000004</v>
      </c>
      <c r="AE257" t="s">
        <v>985</v>
      </c>
      <c r="AF257">
        <v>0.313</v>
      </c>
      <c r="AG257">
        <v>16.2059</v>
      </c>
      <c r="AH257" s="23">
        <v>249.0479</v>
      </c>
      <c r="AI257">
        <v>5.5</v>
      </c>
      <c r="AJ257">
        <v>4</v>
      </c>
      <c r="AK257">
        <v>68</v>
      </c>
      <c r="AL257">
        <v>12</v>
      </c>
      <c r="AM257">
        <v>13</v>
      </c>
      <c r="AN257" t="s">
        <v>5</v>
      </c>
      <c r="AP257" t="str">
        <f t="shared" si="3"/>
        <v>Bold</v>
      </c>
    </row>
    <row r="258" spans="1:42">
      <c r="A258" t="s">
        <v>986</v>
      </c>
      <c r="B258" s="4">
        <v>43403</v>
      </c>
      <c r="C258" s="1">
        <v>0.69791666666666663</v>
      </c>
      <c r="D258" t="s">
        <v>214</v>
      </c>
      <c r="E258" t="s">
        <v>448</v>
      </c>
      <c r="F258" t="s">
        <v>230</v>
      </c>
      <c r="G258">
        <v>3752</v>
      </c>
      <c r="H258" t="s">
        <v>979</v>
      </c>
      <c r="I258" t="s">
        <v>980</v>
      </c>
      <c r="J258" t="s">
        <v>5</v>
      </c>
      <c r="K258" t="s">
        <v>278</v>
      </c>
      <c r="L258" t="s">
        <v>981</v>
      </c>
      <c r="M258">
        <v>6</v>
      </c>
      <c r="N258">
        <v>5</v>
      </c>
      <c r="O258">
        <v>65.525000000000006</v>
      </c>
      <c r="P258">
        <v>58.1008</v>
      </c>
      <c r="Q258">
        <v>23.853200000000001</v>
      </c>
      <c r="R258">
        <v>6.2325999999999997</v>
      </c>
      <c r="S258">
        <v>6.1474000000000002</v>
      </c>
      <c r="T258">
        <v>6.4984000000000002</v>
      </c>
      <c r="U258">
        <v>3.7934999999999999</v>
      </c>
      <c r="V258">
        <v>1.544</v>
      </c>
      <c r="W258">
        <v>1.2271000000000001</v>
      </c>
      <c r="X258">
        <v>1.0588</v>
      </c>
      <c r="Y258">
        <v>0</v>
      </c>
      <c r="Z258">
        <v>11.045</v>
      </c>
      <c r="AA258" t="s">
        <v>987</v>
      </c>
      <c r="AB258">
        <v>3.1962000000000002</v>
      </c>
      <c r="AC258" t="s">
        <v>988</v>
      </c>
      <c r="AD258">
        <v>0.85880000000000001</v>
      </c>
      <c r="AE258" t="s">
        <v>654</v>
      </c>
      <c r="AF258">
        <v>1.8629</v>
      </c>
      <c r="AG258">
        <v>26.6312</v>
      </c>
      <c r="AH258">
        <v>217.57480000000001</v>
      </c>
      <c r="AI258">
        <v>7</v>
      </c>
      <c r="AJ258">
        <v>8</v>
      </c>
      <c r="AK258">
        <v>64</v>
      </c>
      <c r="AL258">
        <v>12</v>
      </c>
      <c r="AM258">
        <v>15</v>
      </c>
      <c r="AN258" t="s">
        <v>5</v>
      </c>
      <c r="AP258" t="str">
        <f t="shared" ref="AP258:AP321" si="4">IF(AND(D258&lt;&gt;D257,C258&lt;&gt;C257),"Bold","")</f>
        <v/>
      </c>
    </row>
    <row r="259" spans="1:42">
      <c r="A259" t="s">
        <v>989</v>
      </c>
      <c r="B259" s="4">
        <v>43403</v>
      </c>
      <c r="C259" s="1">
        <v>0.69791666666666663</v>
      </c>
      <c r="D259" t="s">
        <v>214</v>
      </c>
      <c r="E259" t="s">
        <v>448</v>
      </c>
      <c r="F259" t="s">
        <v>230</v>
      </c>
      <c r="G259">
        <v>3752</v>
      </c>
      <c r="H259" t="s">
        <v>979</v>
      </c>
      <c r="I259" t="s">
        <v>980</v>
      </c>
      <c r="J259" t="s">
        <v>5</v>
      </c>
      <c r="K259" t="s">
        <v>278</v>
      </c>
      <c r="L259" t="s">
        <v>981</v>
      </c>
      <c r="M259">
        <v>7</v>
      </c>
      <c r="N259">
        <v>3</v>
      </c>
      <c r="O259">
        <v>77.599999999999994</v>
      </c>
      <c r="P259">
        <v>49.395800000000001</v>
      </c>
      <c r="Q259">
        <v>23.9222</v>
      </c>
      <c r="R259">
        <v>9.1920000000000002</v>
      </c>
      <c r="S259">
        <v>3.3083999999999998</v>
      </c>
      <c r="T259">
        <v>4.2041000000000004</v>
      </c>
      <c r="U259">
        <v>2.8689</v>
      </c>
      <c r="V259">
        <v>0</v>
      </c>
      <c r="W259">
        <v>0</v>
      </c>
      <c r="X259">
        <v>0</v>
      </c>
      <c r="Y259">
        <v>5.0641999999999996</v>
      </c>
      <c r="Z259">
        <v>16.635000000000002</v>
      </c>
      <c r="AA259" t="s">
        <v>990</v>
      </c>
      <c r="AB259">
        <v>2.0137999999999998</v>
      </c>
      <c r="AC259" t="s">
        <v>991</v>
      </c>
      <c r="AD259">
        <v>1.9941</v>
      </c>
      <c r="AE259" t="s">
        <v>725</v>
      </c>
      <c r="AF259">
        <v>2.1722999999999999</v>
      </c>
      <c r="AG259">
        <v>16.309699999999999</v>
      </c>
      <c r="AH259">
        <v>214.6806</v>
      </c>
      <c r="AI259">
        <v>6</v>
      </c>
      <c r="AJ259">
        <v>9</v>
      </c>
      <c r="AK259">
        <v>69</v>
      </c>
      <c r="AL259">
        <v>12</v>
      </c>
      <c r="AM259">
        <v>22</v>
      </c>
      <c r="AN259" t="s">
        <v>5</v>
      </c>
      <c r="AP259" t="str">
        <f t="shared" si="4"/>
        <v/>
      </c>
    </row>
    <row r="260" spans="1:42">
      <c r="A260" t="s">
        <v>992</v>
      </c>
      <c r="B260" s="4">
        <v>43403</v>
      </c>
      <c r="C260" s="1">
        <v>0.69791666666666663</v>
      </c>
      <c r="D260" t="s">
        <v>214</v>
      </c>
      <c r="E260" t="s">
        <v>448</v>
      </c>
      <c r="F260" t="s">
        <v>230</v>
      </c>
      <c r="G260">
        <v>3752</v>
      </c>
      <c r="H260" t="s">
        <v>979</v>
      </c>
      <c r="I260" t="s">
        <v>980</v>
      </c>
      <c r="J260" t="s">
        <v>5</v>
      </c>
      <c r="K260" t="s">
        <v>278</v>
      </c>
      <c r="L260" t="s">
        <v>981</v>
      </c>
      <c r="M260">
        <v>12</v>
      </c>
      <c r="N260">
        <v>3</v>
      </c>
      <c r="O260">
        <v>76.685000000000002</v>
      </c>
      <c r="P260">
        <v>61.04</v>
      </c>
      <c r="Q260">
        <v>23.035</v>
      </c>
      <c r="R260">
        <v>10.916399999999999</v>
      </c>
      <c r="S260">
        <v>4.6383000000000001</v>
      </c>
      <c r="T260">
        <v>3.3172000000000001</v>
      </c>
      <c r="U260">
        <v>2.6646000000000001</v>
      </c>
      <c r="V260">
        <v>2.0979999999999999</v>
      </c>
      <c r="W260">
        <v>0.91390000000000005</v>
      </c>
      <c r="X260">
        <v>0.44940000000000002</v>
      </c>
      <c r="Y260">
        <v>0</v>
      </c>
      <c r="Z260">
        <v>0</v>
      </c>
      <c r="AA260" t="s">
        <v>993</v>
      </c>
      <c r="AB260">
        <v>2.407</v>
      </c>
      <c r="AC260" t="s">
        <v>994</v>
      </c>
      <c r="AD260">
        <v>0.54430000000000001</v>
      </c>
      <c r="AE260" t="s">
        <v>995</v>
      </c>
      <c r="AF260">
        <v>1.5367999999999999</v>
      </c>
      <c r="AG260">
        <v>19.7029</v>
      </c>
      <c r="AH260">
        <v>209.94890000000001</v>
      </c>
      <c r="AI260">
        <v>5</v>
      </c>
      <c r="AJ260">
        <v>10</v>
      </c>
      <c r="AK260">
        <v>59</v>
      </c>
      <c r="AL260">
        <v>12</v>
      </c>
      <c r="AM260">
        <v>12</v>
      </c>
      <c r="AN260" t="s">
        <v>5</v>
      </c>
      <c r="AP260" t="str">
        <f t="shared" si="4"/>
        <v/>
      </c>
    </row>
    <row r="261" spans="1:42">
      <c r="A261" t="s">
        <v>996</v>
      </c>
      <c r="B261" s="4">
        <v>43403</v>
      </c>
      <c r="C261" s="1">
        <v>0.69791666666666663</v>
      </c>
      <c r="D261" t="s">
        <v>214</v>
      </c>
      <c r="E261" t="s">
        <v>448</v>
      </c>
      <c r="F261" t="s">
        <v>230</v>
      </c>
      <c r="G261">
        <v>3752</v>
      </c>
      <c r="H261" t="s">
        <v>979</v>
      </c>
      <c r="I261" t="s">
        <v>980</v>
      </c>
      <c r="J261" t="s">
        <v>5</v>
      </c>
      <c r="K261" t="s">
        <v>278</v>
      </c>
      <c r="L261" t="s">
        <v>981</v>
      </c>
      <c r="M261">
        <v>5</v>
      </c>
      <c r="N261">
        <v>4</v>
      </c>
      <c r="O261">
        <v>76.5</v>
      </c>
      <c r="P261">
        <v>55.548000000000002</v>
      </c>
      <c r="Q261">
        <v>15.8741</v>
      </c>
      <c r="R261">
        <v>6.7417999999999996</v>
      </c>
      <c r="S261">
        <v>4.8406000000000002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12.051600000000001</v>
      </c>
      <c r="Z261">
        <v>0</v>
      </c>
      <c r="AA261" t="s">
        <v>997</v>
      </c>
      <c r="AB261">
        <v>3.1484999999999999</v>
      </c>
      <c r="AC261" t="s">
        <v>998</v>
      </c>
      <c r="AD261">
        <v>2.1474000000000002</v>
      </c>
      <c r="AE261" t="s">
        <v>999</v>
      </c>
      <c r="AF261">
        <v>1.4704999999999999</v>
      </c>
      <c r="AG261">
        <v>15.2</v>
      </c>
      <c r="AH261">
        <v>193.52250000000001</v>
      </c>
      <c r="AI261">
        <v>6.5</v>
      </c>
      <c r="AJ261">
        <v>3</v>
      </c>
      <c r="AK261">
        <v>67</v>
      </c>
      <c r="AL261">
        <v>12</v>
      </c>
      <c r="AM261">
        <v>15</v>
      </c>
      <c r="AN261" t="s">
        <v>5</v>
      </c>
      <c r="AP261" t="str">
        <f t="shared" si="4"/>
        <v/>
      </c>
    </row>
    <row r="262" spans="1:42">
      <c r="A262" t="s">
        <v>1000</v>
      </c>
      <c r="B262" s="4">
        <v>43403</v>
      </c>
      <c r="C262" s="1">
        <v>0.69791666666666663</v>
      </c>
      <c r="D262" t="s">
        <v>214</v>
      </c>
      <c r="E262" t="s">
        <v>448</v>
      </c>
      <c r="F262" t="s">
        <v>230</v>
      </c>
      <c r="G262">
        <v>3752</v>
      </c>
      <c r="H262" t="s">
        <v>979</v>
      </c>
      <c r="I262" t="s">
        <v>980</v>
      </c>
      <c r="J262" t="s">
        <v>5</v>
      </c>
      <c r="K262" t="s">
        <v>278</v>
      </c>
      <c r="L262" t="s">
        <v>981</v>
      </c>
      <c r="M262">
        <v>3</v>
      </c>
      <c r="N262">
        <v>4</v>
      </c>
      <c r="O262">
        <v>55.234499999999997</v>
      </c>
      <c r="P262">
        <v>29.052499999999998</v>
      </c>
      <c r="Q262">
        <v>21.412600000000001</v>
      </c>
      <c r="R262">
        <v>13.0974</v>
      </c>
      <c r="S262">
        <v>6.8346999999999998</v>
      </c>
      <c r="T262">
        <v>4.3349000000000002</v>
      </c>
      <c r="U262">
        <v>2.1000999999999999</v>
      </c>
      <c r="V262">
        <v>2.2643</v>
      </c>
      <c r="W262">
        <v>1.3214999999999999</v>
      </c>
      <c r="X262">
        <v>1.2801</v>
      </c>
      <c r="Y262">
        <v>0</v>
      </c>
      <c r="Z262">
        <v>11.645</v>
      </c>
      <c r="AA262" t="s">
        <v>1001</v>
      </c>
      <c r="AB262">
        <v>2.4813000000000001</v>
      </c>
      <c r="AC262" t="s">
        <v>421</v>
      </c>
      <c r="AD262">
        <v>1.4133</v>
      </c>
      <c r="AE262" t="s">
        <v>654</v>
      </c>
      <c r="AF262">
        <v>1.7756000000000001</v>
      </c>
      <c r="AG262">
        <v>34.232100000000003</v>
      </c>
      <c r="AH262">
        <v>188.47989999999999</v>
      </c>
      <c r="AI262">
        <v>33</v>
      </c>
      <c r="AJ262">
        <v>11</v>
      </c>
      <c r="AK262">
        <v>68</v>
      </c>
      <c r="AL262">
        <v>12</v>
      </c>
      <c r="AM262">
        <v>7</v>
      </c>
      <c r="AN262" t="s">
        <v>5</v>
      </c>
      <c r="AP262" t="str">
        <f t="shared" si="4"/>
        <v/>
      </c>
    </row>
    <row r="263" spans="1:42">
      <c r="A263" t="s">
        <v>1002</v>
      </c>
      <c r="B263" s="4">
        <v>43403</v>
      </c>
      <c r="C263" s="1">
        <v>0.69791666666666663</v>
      </c>
      <c r="D263" t="s">
        <v>214</v>
      </c>
      <c r="E263" t="s">
        <v>448</v>
      </c>
      <c r="F263" t="s">
        <v>230</v>
      </c>
      <c r="G263">
        <v>3752</v>
      </c>
      <c r="H263" t="s">
        <v>979</v>
      </c>
      <c r="I263" t="s">
        <v>980</v>
      </c>
      <c r="J263" t="s">
        <v>5</v>
      </c>
      <c r="K263" t="s">
        <v>278</v>
      </c>
      <c r="L263" t="s">
        <v>981</v>
      </c>
      <c r="M263">
        <v>4</v>
      </c>
      <c r="N263">
        <v>5</v>
      </c>
      <c r="O263">
        <v>47.5488</v>
      </c>
      <c r="P263">
        <v>60.062399999999997</v>
      </c>
      <c r="Q263">
        <v>19.809100000000001</v>
      </c>
      <c r="R263">
        <v>7.8526999999999996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17.174299999999999</v>
      </c>
      <c r="Z263">
        <v>5.2378999999999998</v>
      </c>
      <c r="AA263" t="s">
        <v>253</v>
      </c>
      <c r="AB263">
        <v>1.4905999999999999</v>
      </c>
      <c r="AC263" t="s">
        <v>1003</v>
      </c>
      <c r="AD263">
        <v>0.52370000000000005</v>
      </c>
      <c r="AE263" t="s">
        <v>1004</v>
      </c>
      <c r="AF263">
        <v>1.9892000000000001</v>
      </c>
      <c r="AG263">
        <v>21.232900000000001</v>
      </c>
      <c r="AH263">
        <v>182.92140000000001</v>
      </c>
      <c r="AI263">
        <v>14</v>
      </c>
      <c r="AJ263">
        <v>7</v>
      </c>
      <c r="AK263">
        <v>68</v>
      </c>
      <c r="AL263">
        <v>12</v>
      </c>
      <c r="AM263">
        <v>7</v>
      </c>
      <c r="AN263" t="s">
        <v>5</v>
      </c>
      <c r="AP263" t="str">
        <f t="shared" si="4"/>
        <v/>
      </c>
    </row>
    <row r="264" spans="1:42">
      <c r="A264" t="s">
        <v>1005</v>
      </c>
      <c r="B264" s="4">
        <v>43403</v>
      </c>
      <c r="C264" s="1">
        <v>0.69791666666666663</v>
      </c>
      <c r="D264" t="s">
        <v>214</v>
      </c>
      <c r="E264" t="s">
        <v>448</v>
      </c>
      <c r="F264" t="s">
        <v>230</v>
      </c>
      <c r="G264">
        <v>3752</v>
      </c>
      <c r="H264" t="s">
        <v>979</v>
      </c>
      <c r="I264" t="s">
        <v>980</v>
      </c>
      <c r="J264" t="s">
        <v>5</v>
      </c>
      <c r="K264" t="s">
        <v>278</v>
      </c>
      <c r="L264" t="s">
        <v>981</v>
      </c>
      <c r="M264">
        <v>11</v>
      </c>
      <c r="N264">
        <v>3</v>
      </c>
      <c r="O264">
        <v>67.89</v>
      </c>
      <c r="P264">
        <v>30.526399999999999</v>
      </c>
      <c r="Q264">
        <v>26.470099999999999</v>
      </c>
      <c r="R264">
        <v>6.7218999999999998</v>
      </c>
      <c r="S264">
        <v>5.0353000000000003</v>
      </c>
      <c r="T264">
        <v>3.4033000000000002</v>
      </c>
      <c r="U264">
        <v>0</v>
      </c>
      <c r="V264">
        <v>0</v>
      </c>
      <c r="W264">
        <v>0</v>
      </c>
      <c r="X264">
        <v>0</v>
      </c>
      <c r="Y264">
        <v>7.4382999999999999</v>
      </c>
      <c r="Z264">
        <v>16.5121</v>
      </c>
      <c r="AA264" t="s">
        <v>1006</v>
      </c>
      <c r="AB264">
        <v>1.8381000000000001</v>
      </c>
      <c r="AC264" t="s">
        <v>1007</v>
      </c>
      <c r="AD264">
        <v>1.0691999999999999</v>
      </c>
      <c r="AE264" t="s">
        <v>1008</v>
      </c>
      <c r="AF264">
        <v>2.1514000000000002</v>
      </c>
      <c r="AG264">
        <v>9.0335999999999999</v>
      </c>
      <c r="AH264">
        <v>178.0898</v>
      </c>
      <c r="AI264">
        <v>4.5</v>
      </c>
      <c r="AJ264">
        <v>12</v>
      </c>
      <c r="AK264">
        <v>62</v>
      </c>
      <c r="AL264">
        <v>12</v>
      </c>
      <c r="AM264">
        <v>7</v>
      </c>
      <c r="AN264" t="s">
        <v>5</v>
      </c>
      <c r="AP264" t="str">
        <f t="shared" si="4"/>
        <v/>
      </c>
    </row>
    <row r="265" spans="1:42">
      <c r="A265" t="s">
        <v>1009</v>
      </c>
      <c r="B265" s="4">
        <v>43403</v>
      </c>
      <c r="C265" s="1">
        <v>0.69791666666666663</v>
      </c>
      <c r="D265" t="s">
        <v>214</v>
      </c>
      <c r="E265" t="s">
        <v>448</v>
      </c>
      <c r="F265" t="s">
        <v>230</v>
      </c>
      <c r="G265">
        <v>3752</v>
      </c>
      <c r="H265" t="s">
        <v>979</v>
      </c>
      <c r="I265" t="s">
        <v>980</v>
      </c>
      <c r="J265" t="s">
        <v>5</v>
      </c>
      <c r="K265" t="s">
        <v>278</v>
      </c>
      <c r="L265" t="s">
        <v>981</v>
      </c>
      <c r="M265">
        <v>8</v>
      </c>
      <c r="N265">
        <v>3</v>
      </c>
      <c r="O265">
        <v>71.834999999999994</v>
      </c>
      <c r="P265">
        <v>37.283999999999999</v>
      </c>
      <c r="Q265">
        <v>26.797599999999999</v>
      </c>
      <c r="R265">
        <v>6.8726000000000003</v>
      </c>
      <c r="S265">
        <v>3.8422000000000001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11.649900000000001</v>
      </c>
      <c r="Z265">
        <v>0</v>
      </c>
      <c r="AA265" t="s">
        <v>1010</v>
      </c>
      <c r="AB265">
        <v>1.3644000000000001</v>
      </c>
      <c r="AC265" t="s">
        <v>1011</v>
      </c>
      <c r="AD265">
        <v>1.669</v>
      </c>
      <c r="AE265" t="s">
        <v>1012</v>
      </c>
      <c r="AF265">
        <v>1.3645</v>
      </c>
      <c r="AG265">
        <v>9.7997999999999994</v>
      </c>
      <c r="AH265">
        <v>172.47909999999999</v>
      </c>
      <c r="AI265">
        <v>12</v>
      </c>
      <c r="AJ265">
        <v>5</v>
      </c>
      <c r="AK265">
        <v>69</v>
      </c>
      <c r="AL265">
        <v>12</v>
      </c>
      <c r="AM265">
        <v>12</v>
      </c>
      <c r="AN265" t="s">
        <v>5</v>
      </c>
      <c r="AP265" t="str">
        <f t="shared" si="4"/>
        <v/>
      </c>
    </row>
    <row r="266" spans="1:42">
      <c r="A266" t="s">
        <v>1013</v>
      </c>
      <c r="B266" s="4">
        <v>43403</v>
      </c>
      <c r="C266" s="1">
        <v>0.69791666666666663</v>
      </c>
      <c r="D266" t="s">
        <v>214</v>
      </c>
      <c r="E266" t="s">
        <v>448</v>
      </c>
      <c r="F266" t="s">
        <v>230</v>
      </c>
      <c r="G266">
        <v>3752</v>
      </c>
      <c r="H266" t="s">
        <v>979</v>
      </c>
      <c r="I266" t="s">
        <v>980</v>
      </c>
      <c r="J266" t="s">
        <v>5</v>
      </c>
      <c r="K266" t="s">
        <v>278</v>
      </c>
      <c r="L266" t="s">
        <v>981</v>
      </c>
      <c r="M266">
        <v>10</v>
      </c>
      <c r="N266">
        <v>6</v>
      </c>
      <c r="O266">
        <v>39.168100000000003</v>
      </c>
      <c r="P266">
        <v>40.516199999999998</v>
      </c>
      <c r="Q266">
        <v>19.3657</v>
      </c>
      <c r="R266">
        <v>6.8319999999999999</v>
      </c>
      <c r="S266">
        <v>6.1886000000000001</v>
      </c>
      <c r="T266">
        <v>4.9683999999999999</v>
      </c>
      <c r="U266">
        <v>2.8409</v>
      </c>
      <c r="V266">
        <v>1.0806</v>
      </c>
      <c r="W266">
        <v>0.95760000000000001</v>
      </c>
      <c r="X266">
        <v>0.9506</v>
      </c>
      <c r="Y266">
        <v>0</v>
      </c>
      <c r="Z266">
        <v>16.1571</v>
      </c>
      <c r="AA266" t="s">
        <v>1014</v>
      </c>
      <c r="AB266">
        <v>0.3332</v>
      </c>
      <c r="AC266" t="s">
        <v>359</v>
      </c>
      <c r="AD266">
        <v>0.69569999999999999</v>
      </c>
      <c r="AE266" t="s">
        <v>1015</v>
      </c>
      <c r="AF266">
        <v>3.0598999999999998</v>
      </c>
      <c r="AG266">
        <v>25.4604</v>
      </c>
      <c r="AH266">
        <v>168.57499999999999</v>
      </c>
      <c r="AI266">
        <v>14</v>
      </c>
      <c r="AJ266">
        <v>1</v>
      </c>
      <c r="AK266">
        <v>57</v>
      </c>
      <c r="AL266">
        <v>12</v>
      </c>
      <c r="AM266">
        <v>62</v>
      </c>
      <c r="AN266" t="s">
        <v>5</v>
      </c>
      <c r="AP266" t="str">
        <f t="shared" si="4"/>
        <v/>
      </c>
    </row>
    <row r="267" spans="1:42">
      <c r="A267" t="s">
        <v>1016</v>
      </c>
      <c r="B267" s="4">
        <v>43403</v>
      </c>
      <c r="C267" s="1">
        <v>0.69791666666666663</v>
      </c>
      <c r="D267" t="s">
        <v>214</v>
      </c>
      <c r="E267" t="s">
        <v>448</v>
      </c>
      <c r="F267" t="s">
        <v>230</v>
      </c>
      <c r="G267">
        <v>3752</v>
      </c>
      <c r="H267" t="s">
        <v>979</v>
      </c>
      <c r="I267" t="s">
        <v>980</v>
      </c>
      <c r="J267" t="s">
        <v>5</v>
      </c>
      <c r="K267" t="s">
        <v>278</v>
      </c>
      <c r="L267" t="s">
        <v>981</v>
      </c>
      <c r="M267">
        <v>9</v>
      </c>
      <c r="N267">
        <v>3</v>
      </c>
      <c r="O267">
        <v>43.376600000000003</v>
      </c>
      <c r="P267">
        <v>34.099699999999999</v>
      </c>
      <c r="Q267">
        <v>23.174399999999999</v>
      </c>
      <c r="R267">
        <v>13.171200000000001</v>
      </c>
      <c r="S267">
        <v>5.6106999999999996</v>
      </c>
      <c r="T267">
        <v>4.4767999999999999</v>
      </c>
      <c r="U267">
        <v>2.7723</v>
      </c>
      <c r="V267">
        <v>2.9445000000000001</v>
      </c>
      <c r="W267">
        <v>1.1652</v>
      </c>
      <c r="X267">
        <v>1.2059</v>
      </c>
      <c r="Y267">
        <v>0</v>
      </c>
      <c r="Z267">
        <v>17.706399999999999</v>
      </c>
      <c r="AA267" t="s">
        <v>1017</v>
      </c>
      <c r="AB267">
        <v>2.2517</v>
      </c>
      <c r="AC267" t="s">
        <v>1018</v>
      </c>
      <c r="AD267">
        <v>1.5639000000000001</v>
      </c>
      <c r="AE267" t="s">
        <v>1019</v>
      </c>
      <c r="AF267">
        <v>1.8887</v>
      </c>
      <c r="AG267">
        <v>11.6515</v>
      </c>
      <c r="AH267">
        <v>167.05959999999999</v>
      </c>
      <c r="AI267">
        <v>25</v>
      </c>
      <c r="AJ267">
        <v>6</v>
      </c>
      <c r="AK267">
        <v>67</v>
      </c>
      <c r="AL267">
        <v>12</v>
      </c>
      <c r="AM267">
        <v>45</v>
      </c>
      <c r="AN267" t="s">
        <v>5</v>
      </c>
      <c r="AP267" t="str">
        <f t="shared" si="4"/>
        <v/>
      </c>
    </row>
    <row r="268" spans="1:42">
      <c r="A268" t="s">
        <v>1020</v>
      </c>
      <c r="B268" s="4">
        <v>43403</v>
      </c>
      <c r="C268" s="1">
        <v>0.69791666666666663</v>
      </c>
      <c r="D268" t="s">
        <v>214</v>
      </c>
      <c r="E268" t="s">
        <v>448</v>
      </c>
      <c r="F268" t="s">
        <v>230</v>
      </c>
      <c r="G268">
        <v>3752</v>
      </c>
      <c r="H268" t="s">
        <v>979</v>
      </c>
      <c r="I268" t="s">
        <v>980</v>
      </c>
      <c r="J268" t="s">
        <v>5</v>
      </c>
      <c r="K268" t="s">
        <v>278</v>
      </c>
      <c r="L268" t="s">
        <v>981</v>
      </c>
      <c r="M268">
        <v>1</v>
      </c>
      <c r="N268">
        <v>4</v>
      </c>
      <c r="O268">
        <v>41.159300000000002</v>
      </c>
      <c r="P268">
        <v>44.224800000000002</v>
      </c>
      <c r="Q268">
        <v>22.5853</v>
      </c>
      <c r="R268">
        <v>8.9991000000000003</v>
      </c>
      <c r="S268">
        <v>6.4448999999999996</v>
      </c>
      <c r="T268">
        <v>3.3294000000000001</v>
      </c>
      <c r="U268">
        <v>0</v>
      </c>
      <c r="V268">
        <v>0</v>
      </c>
      <c r="W268">
        <v>0</v>
      </c>
      <c r="X268">
        <v>0</v>
      </c>
      <c r="Y268">
        <v>7.6551999999999998</v>
      </c>
      <c r="Z268">
        <v>19.167899999999999</v>
      </c>
      <c r="AA268" t="s">
        <v>1021</v>
      </c>
      <c r="AB268">
        <v>1.1541999999999999</v>
      </c>
      <c r="AC268" t="s">
        <v>1022</v>
      </c>
      <c r="AD268">
        <v>1.1930000000000001</v>
      </c>
      <c r="AE268" t="s">
        <v>890</v>
      </c>
      <c r="AF268">
        <v>1.9258999999999999</v>
      </c>
      <c r="AG268">
        <v>0</v>
      </c>
      <c r="AH268">
        <v>157.839</v>
      </c>
      <c r="AI268">
        <v>14</v>
      </c>
      <c r="AJ268">
        <v>2</v>
      </c>
      <c r="AK268">
        <v>70</v>
      </c>
      <c r="AL268">
        <v>12</v>
      </c>
      <c r="AM268">
        <v>38</v>
      </c>
      <c r="AN268" t="s">
        <v>5</v>
      </c>
      <c r="AP268" t="str">
        <f t="shared" si="4"/>
        <v/>
      </c>
    </row>
    <row r="269" spans="1:42">
      <c r="A269" t="s">
        <v>1025</v>
      </c>
      <c r="B269" s="4">
        <v>43403</v>
      </c>
      <c r="C269" s="1">
        <v>0.71875</v>
      </c>
      <c r="D269" t="s">
        <v>214</v>
      </c>
      <c r="E269" t="s">
        <v>1023</v>
      </c>
      <c r="F269" t="s">
        <v>335</v>
      </c>
      <c r="G269">
        <v>5531</v>
      </c>
      <c r="H269" t="s">
        <v>979</v>
      </c>
      <c r="I269" t="s">
        <v>980</v>
      </c>
      <c r="J269" t="s">
        <v>5</v>
      </c>
      <c r="K269" t="s">
        <v>278</v>
      </c>
      <c r="L269" t="s">
        <v>1024</v>
      </c>
      <c r="M269">
        <v>10</v>
      </c>
      <c r="N269">
        <v>3</v>
      </c>
      <c r="O269">
        <v>96.1</v>
      </c>
      <c r="P269">
        <v>55.113799999999998</v>
      </c>
      <c r="Q269">
        <v>29.544</v>
      </c>
      <c r="R269">
        <v>5.4625000000000004</v>
      </c>
      <c r="S269">
        <v>3.6669999999999998</v>
      </c>
      <c r="T269">
        <v>2.9929999999999999</v>
      </c>
      <c r="U269">
        <v>2.9127000000000001</v>
      </c>
      <c r="V269">
        <v>0</v>
      </c>
      <c r="W269">
        <v>0</v>
      </c>
      <c r="X269">
        <v>0</v>
      </c>
      <c r="Y269">
        <v>5.1158000000000001</v>
      </c>
      <c r="Z269">
        <v>18.572099999999999</v>
      </c>
      <c r="AA269" t="s">
        <v>1026</v>
      </c>
      <c r="AB269">
        <v>1.1856</v>
      </c>
      <c r="AC269" t="s">
        <v>1027</v>
      </c>
      <c r="AD269">
        <v>0.99660000000000004</v>
      </c>
      <c r="AE269" t="s">
        <v>1028</v>
      </c>
      <c r="AF269">
        <v>2.8738999999999999</v>
      </c>
      <c r="AG269">
        <v>42.012099999999997</v>
      </c>
      <c r="AH269">
        <v>266.54919999999998</v>
      </c>
      <c r="AI269">
        <v>2.5</v>
      </c>
      <c r="AJ269">
        <v>9</v>
      </c>
      <c r="AK269">
        <v>70</v>
      </c>
      <c r="AL269">
        <v>12</v>
      </c>
      <c r="AM269">
        <v>18</v>
      </c>
      <c r="AN269" t="s">
        <v>5</v>
      </c>
      <c r="AP269" t="str">
        <f t="shared" si="4"/>
        <v/>
      </c>
    </row>
    <row r="270" spans="1:42">
      <c r="A270" t="s">
        <v>1029</v>
      </c>
      <c r="B270" s="4">
        <v>43403</v>
      </c>
      <c r="C270" s="1">
        <v>0.71875</v>
      </c>
      <c r="D270" t="s">
        <v>214</v>
      </c>
      <c r="E270" t="s">
        <v>1023</v>
      </c>
      <c r="F270" t="s">
        <v>335</v>
      </c>
      <c r="G270">
        <v>5531</v>
      </c>
      <c r="H270" t="s">
        <v>979</v>
      </c>
      <c r="I270" t="s">
        <v>980</v>
      </c>
      <c r="J270" t="s">
        <v>5</v>
      </c>
      <c r="K270" t="s">
        <v>278</v>
      </c>
      <c r="L270" t="s">
        <v>1024</v>
      </c>
      <c r="M270">
        <v>11</v>
      </c>
      <c r="N270">
        <v>3</v>
      </c>
      <c r="O270">
        <v>73.676000000000002</v>
      </c>
      <c r="P270">
        <v>82.308000000000007</v>
      </c>
      <c r="Q270">
        <v>15.6012</v>
      </c>
      <c r="R270">
        <v>7.0221999999999998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20.071999999999999</v>
      </c>
      <c r="Z270">
        <v>22.607900000000001</v>
      </c>
      <c r="AA270" t="s">
        <v>1021</v>
      </c>
      <c r="AB270">
        <v>1.1541999999999999</v>
      </c>
      <c r="AC270" t="s">
        <v>1030</v>
      </c>
      <c r="AD270">
        <v>0.56040000000000001</v>
      </c>
      <c r="AE270" t="s">
        <v>1031</v>
      </c>
      <c r="AF270">
        <v>0.79039999999999999</v>
      </c>
      <c r="AG270">
        <v>18.166599999999999</v>
      </c>
      <c r="AH270">
        <v>241.9589</v>
      </c>
      <c r="AI270">
        <v>4</v>
      </c>
      <c r="AJ270">
        <v>12</v>
      </c>
      <c r="AK270">
        <v>70</v>
      </c>
      <c r="AL270">
        <v>12</v>
      </c>
      <c r="AM270">
        <v>20</v>
      </c>
      <c r="AN270" t="s">
        <v>5</v>
      </c>
      <c r="AP270" t="str">
        <f t="shared" si="4"/>
        <v/>
      </c>
    </row>
    <row r="271" spans="1:42">
      <c r="A271" t="s">
        <v>1032</v>
      </c>
      <c r="B271" s="4">
        <v>43403</v>
      </c>
      <c r="C271" s="1">
        <v>0.71875</v>
      </c>
      <c r="D271" t="s">
        <v>214</v>
      </c>
      <c r="E271" t="s">
        <v>1023</v>
      </c>
      <c r="F271" t="s">
        <v>335</v>
      </c>
      <c r="G271">
        <v>5531</v>
      </c>
      <c r="H271" t="s">
        <v>979</v>
      </c>
      <c r="I271" t="s">
        <v>980</v>
      </c>
      <c r="J271" t="s">
        <v>5</v>
      </c>
      <c r="K271" t="s">
        <v>278</v>
      </c>
      <c r="L271" t="s">
        <v>1024</v>
      </c>
      <c r="M271">
        <v>1</v>
      </c>
      <c r="N271">
        <v>4</v>
      </c>
      <c r="O271">
        <v>62.98</v>
      </c>
      <c r="P271">
        <v>76.971999999999994</v>
      </c>
      <c r="Q271">
        <v>28.287400000000002</v>
      </c>
      <c r="R271">
        <v>8.0790000000000006</v>
      </c>
      <c r="S271">
        <v>4.1440999999999999</v>
      </c>
      <c r="T271">
        <v>3.7667999999999999</v>
      </c>
      <c r="U271">
        <v>3.5038999999999998</v>
      </c>
      <c r="V271">
        <v>2.2502</v>
      </c>
      <c r="W271">
        <v>1.3335999999999999</v>
      </c>
      <c r="X271">
        <v>0</v>
      </c>
      <c r="Y271">
        <v>1.5942000000000001</v>
      </c>
      <c r="Z271">
        <v>12.937900000000001</v>
      </c>
      <c r="AA271" t="s">
        <v>1033</v>
      </c>
      <c r="AB271">
        <v>2.3519000000000001</v>
      </c>
      <c r="AC271" t="s">
        <v>1034</v>
      </c>
      <c r="AD271">
        <v>1.2059</v>
      </c>
      <c r="AE271" t="s">
        <v>725</v>
      </c>
      <c r="AF271">
        <v>2.121</v>
      </c>
      <c r="AG271">
        <v>20.105</v>
      </c>
      <c r="AH271">
        <v>231.63300000000001</v>
      </c>
      <c r="AI271">
        <v>10</v>
      </c>
      <c r="AJ271">
        <v>1</v>
      </c>
      <c r="AK271">
        <v>76</v>
      </c>
      <c r="AL271">
        <v>12</v>
      </c>
      <c r="AM271">
        <v>20</v>
      </c>
      <c r="AN271" t="s">
        <v>5</v>
      </c>
      <c r="AP271" t="str">
        <f t="shared" si="4"/>
        <v/>
      </c>
    </row>
    <row r="272" spans="1:42">
      <c r="A272" t="s">
        <v>1035</v>
      </c>
      <c r="B272" s="4">
        <v>43403</v>
      </c>
      <c r="C272" s="1">
        <v>0.71875</v>
      </c>
      <c r="D272" t="s">
        <v>214</v>
      </c>
      <c r="E272" t="s">
        <v>1023</v>
      </c>
      <c r="F272" t="s">
        <v>335</v>
      </c>
      <c r="G272">
        <v>5531</v>
      </c>
      <c r="H272" t="s">
        <v>979</v>
      </c>
      <c r="I272" t="s">
        <v>980</v>
      </c>
      <c r="J272" t="s">
        <v>5</v>
      </c>
      <c r="K272" t="s">
        <v>278</v>
      </c>
      <c r="L272" t="s">
        <v>1024</v>
      </c>
      <c r="M272">
        <v>4</v>
      </c>
      <c r="N272">
        <v>6</v>
      </c>
      <c r="O272">
        <v>65.745000000000005</v>
      </c>
      <c r="P272">
        <v>49.535800000000002</v>
      </c>
      <c r="Q272">
        <v>28.979199999999999</v>
      </c>
      <c r="R272">
        <v>12.7425</v>
      </c>
      <c r="S272">
        <v>8.1310000000000002</v>
      </c>
      <c r="T272">
        <v>3.8694999999999999</v>
      </c>
      <c r="U272">
        <v>2.5678000000000001</v>
      </c>
      <c r="V272">
        <v>2.2216</v>
      </c>
      <c r="W272">
        <v>1.7199</v>
      </c>
      <c r="X272">
        <v>1.6647000000000001</v>
      </c>
      <c r="Y272">
        <v>0</v>
      </c>
      <c r="Z272">
        <v>20.0307</v>
      </c>
      <c r="AA272" t="s">
        <v>1036</v>
      </c>
      <c r="AB272">
        <v>1.9560999999999999</v>
      </c>
      <c r="AC272" t="s">
        <v>399</v>
      </c>
      <c r="AD272">
        <v>1.7657</v>
      </c>
      <c r="AE272" t="s">
        <v>917</v>
      </c>
      <c r="AF272">
        <v>5.2845000000000004</v>
      </c>
      <c r="AG272">
        <v>24.1691</v>
      </c>
      <c r="AH272">
        <v>230.38310000000001</v>
      </c>
      <c r="AI272">
        <v>14</v>
      </c>
      <c r="AJ272">
        <v>2</v>
      </c>
      <c r="AK272">
        <v>73</v>
      </c>
      <c r="AL272">
        <v>12</v>
      </c>
      <c r="AM272">
        <v>18</v>
      </c>
      <c r="AN272" t="s">
        <v>5</v>
      </c>
      <c r="AP272" t="str">
        <f t="shared" si="4"/>
        <v/>
      </c>
    </row>
    <row r="273" spans="1:42">
      <c r="A273" t="s">
        <v>1037</v>
      </c>
      <c r="B273" s="4">
        <v>43403</v>
      </c>
      <c r="C273" s="1">
        <v>0.71875</v>
      </c>
      <c r="D273" t="s">
        <v>214</v>
      </c>
      <c r="E273" t="s">
        <v>1023</v>
      </c>
      <c r="F273" t="s">
        <v>335</v>
      </c>
      <c r="G273">
        <v>5531</v>
      </c>
      <c r="H273" t="s">
        <v>979</v>
      </c>
      <c r="I273" t="s">
        <v>980</v>
      </c>
      <c r="J273" t="s">
        <v>5</v>
      </c>
      <c r="K273" t="s">
        <v>278</v>
      </c>
      <c r="L273" t="s">
        <v>1024</v>
      </c>
      <c r="M273">
        <v>2</v>
      </c>
      <c r="N273">
        <v>3</v>
      </c>
      <c r="O273">
        <v>68.725300000000004</v>
      </c>
      <c r="P273">
        <v>58.988199999999999</v>
      </c>
      <c r="Q273">
        <v>21.549700000000001</v>
      </c>
      <c r="R273">
        <v>7.5707000000000004</v>
      </c>
      <c r="S273">
        <v>5.2519999999999998</v>
      </c>
      <c r="T273">
        <v>7.5683999999999996</v>
      </c>
      <c r="U273">
        <v>4.4772999999999996</v>
      </c>
      <c r="V273">
        <v>2.0693000000000001</v>
      </c>
      <c r="W273">
        <v>1.6133999999999999</v>
      </c>
      <c r="X273">
        <v>2.0163000000000002</v>
      </c>
      <c r="Y273">
        <v>0</v>
      </c>
      <c r="Z273">
        <v>20.695699999999999</v>
      </c>
      <c r="AA273" t="s">
        <v>1017</v>
      </c>
      <c r="AB273">
        <v>1.4813000000000001</v>
      </c>
      <c r="AC273" t="s">
        <v>1038</v>
      </c>
      <c r="AD273">
        <v>1.5843</v>
      </c>
      <c r="AE273" t="s">
        <v>995</v>
      </c>
      <c r="AF273">
        <v>1.9807999999999999</v>
      </c>
      <c r="AG273">
        <v>9.9638000000000009</v>
      </c>
      <c r="AH273">
        <v>215.53649999999999</v>
      </c>
      <c r="AI273">
        <v>8</v>
      </c>
      <c r="AJ273">
        <v>11</v>
      </c>
      <c r="AK273">
        <v>80</v>
      </c>
      <c r="AL273">
        <v>12</v>
      </c>
      <c r="AM273">
        <v>39</v>
      </c>
      <c r="AN273" t="s">
        <v>5</v>
      </c>
      <c r="AP273" t="str">
        <f t="shared" si="4"/>
        <v/>
      </c>
    </row>
    <row r="274" spans="1:42">
      <c r="A274" t="s">
        <v>1039</v>
      </c>
      <c r="B274" s="4">
        <v>43403</v>
      </c>
      <c r="C274" s="1">
        <v>0.71875</v>
      </c>
      <c r="D274" t="s">
        <v>214</v>
      </c>
      <c r="E274" t="s">
        <v>1023</v>
      </c>
      <c r="F274" t="s">
        <v>335</v>
      </c>
      <c r="G274">
        <v>5531</v>
      </c>
      <c r="H274" t="s">
        <v>979</v>
      </c>
      <c r="I274" t="s">
        <v>980</v>
      </c>
      <c r="J274" t="s">
        <v>5</v>
      </c>
      <c r="K274" t="s">
        <v>278</v>
      </c>
      <c r="L274" t="s">
        <v>1024</v>
      </c>
      <c r="M274">
        <v>3</v>
      </c>
      <c r="N274">
        <v>3</v>
      </c>
      <c r="O274">
        <v>61.179299999999998</v>
      </c>
      <c r="P274">
        <v>73.2864</v>
      </c>
      <c r="Q274">
        <v>24.222999999999999</v>
      </c>
      <c r="R274">
        <v>6.9728000000000003</v>
      </c>
      <c r="S274">
        <v>3.7694000000000001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12.8531</v>
      </c>
      <c r="Z274">
        <v>14.8871</v>
      </c>
      <c r="AA274" t="s">
        <v>1040</v>
      </c>
      <c r="AB274">
        <v>1.7742</v>
      </c>
      <c r="AC274" t="s">
        <v>1041</v>
      </c>
      <c r="AD274">
        <v>1.1162000000000001</v>
      </c>
      <c r="AE274" t="s">
        <v>1042</v>
      </c>
      <c r="AF274">
        <v>1.5951</v>
      </c>
      <c r="AG274">
        <v>13.6</v>
      </c>
      <c r="AH274">
        <v>215.2567</v>
      </c>
      <c r="AI274">
        <v>14</v>
      </c>
      <c r="AJ274">
        <v>6</v>
      </c>
      <c r="AK274">
        <v>80</v>
      </c>
      <c r="AL274">
        <v>12</v>
      </c>
      <c r="AM274">
        <v>74</v>
      </c>
      <c r="AN274" t="s">
        <v>5</v>
      </c>
      <c r="AP274" t="str">
        <f t="shared" si="4"/>
        <v/>
      </c>
    </row>
    <row r="275" spans="1:42">
      <c r="A275" t="s">
        <v>1043</v>
      </c>
      <c r="B275" s="4">
        <v>43403</v>
      </c>
      <c r="C275" s="1">
        <v>0.71875</v>
      </c>
      <c r="D275" t="s">
        <v>214</v>
      </c>
      <c r="E275" t="s">
        <v>1023</v>
      </c>
      <c r="F275" t="s">
        <v>335</v>
      </c>
      <c r="G275">
        <v>5531</v>
      </c>
      <c r="H275" t="s">
        <v>979</v>
      </c>
      <c r="I275" t="s">
        <v>980</v>
      </c>
      <c r="J275" t="s">
        <v>5</v>
      </c>
      <c r="K275" t="s">
        <v>278</v>
      </c>
      <c r="L275" t="s">
        <v>1024</v>
      </c>
      <c r="M275">
        <v>8</v>
      </c>
      <c r="N275">
        <v>3</v>
      </c>
      <c r="O275">
        <v>58.244999999999997</v>
      </c>
      <c r="P275">
        <v>51.249600000000001</v>
      </c>
      <c r="Q275">
        <v>18.797999999999998</v>
      </c>
      <c r="R275">
        <v>8.5586000000000002</v>
      </c>
      <c r="S275">
        <v>3.3380000000000001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11.220700000000001</v>
      </c>
      <c r="Z275">
        <v>19.702100000000002</v>
      </c>
      <c r="AA275" t="s">
        <v>1044</v>
      </c>
      <c r="AB275">
        <v>1.3288</v>
      </c>
      <c r="AC275" t="s">
        <v>546</v>
      </c>
      <c r="AD275">
        <v>2.2292000000000001</v>
      </c>
      <c r="AE275" t="s">
        <v>908</v>
      </c>
      <c r="AF275">
        <v>1.8723000000000001</v>
      </c>
      <c r="AG275">
        <v>29.9</v>
      </c>
      <c r="AH275">
        <v>206.44229999999999</v>
      </c>
      <c r="AI275">
        <v>14</v>
      </c>
      <c r="AJ275">
        <v>10</v>
      </c>
      <c r="AK275">
        <v>74</v>
      </c>
      <c r="AL275">
        <v>12</v>
      </c>
      <c r="AM275">
        <v>30</v>
      </c>
      <c r="AN275" t="s">
        <v>5</v>
      </c>
      <c r="AP275" t="str">
        <f t="shared" si="4"/>
        <v/>
      </c>
    </row>
    <row r="276" spans="1:42">
      <c r="A276" t="s">
        <v>1045</v>
      </c>
      <c r="B276" s="4">
        <v>43403</v>
      </c>
      <c r="C276" s="1">
        <v>0.71875</v>
      </c>
      <c r="D276" t="s">
        <v>214</v>
      </c>
      <c r="E276" t="s">
        <v>1023</v>
      </c>
      <c r="F276" t="s">
        <v>335</v>
      </c>
      <c r="G276">
        <v>5531</v>
      </c>
      <c r="H276" t="s">
        <v>979</v>
      </c>
      <c r="I276" t="s">
        <v>980</v>
      </c>
      <c r="J276" t="s">
        <v>5</v>
      </c>
      <c r="K276" t="s">
        <v>278</v>
      </c>
      <c r="L276" t="s">
        <v>1024</v>
      </c>
      <c r="M276">
        <v>5</v>
      </c>
      <c r="N276">
        <v>4</v>
      </c>
      <c r="O276">
        <v>52.104999999999997</v>
      </c>
      <c r="P276">
        <v>48.046799999999998</v>
      </c>
      <c r="Q276">
        <v>17.0014</v>
      </c>
      <c r="R276">
        <v>12.552</v>
      </c>
      <c r="S276">
        <v>7.1616</v>
      </c>
      <c r="T276">
        <v>5.5519999999999996</v>
      </c>
      <c r="U276">
        <v>3.9752999999999998</v>
      </c>
      <c r="V276">
        <v>2.1347999999999998</v>
      </c>
      <c r="W276">
        <v>1.6953</v>
      </c>
      <c r="X276">
        <v>1.1564000000000001</v>
      </c>
      <c r="Y276">
        <v>0</v>
      </c>
      <c r="Z276">
        <v>17.2807</v>
      </c>
      <c r="AA276" t="s">
        <v>1006</v>
      </c>
      <c r="AB276">
        <v>3.3641000000000001</v>
      </c>
      <c r="AC276" t="s">
        <v>994</v>
      </c>
      <c r="AD276">
        <v>1.5443</v>
      </c>
      <c r="AE276" t="s">
        <v>1046</v>
      </c>
      <c r="AF276">
        <v>1.5028999999999999</v>
      </c>
      <c r="AG276">
        <v>19.284300000000002</v>
      </c>
      <c r="AH276">
        <v>194.35679999999999</v>
      </c>
      <c r="AI276">
        <v>25</v>
      </c>
      <c r="AJ276">
        <v>4</v>
      </c>
      <c r="AK276">
        <v>73</v>
      </c>
      <c r="AL276">
        <v>12</v>
      </c>
      <c r="AM276">
        <v>12</v>
      </c>
      <c r="AN276" t="s">
        <v>5</v>
      </c>
      <c r="AP276" t="str">
        <f t="shared" si="4"/>
        <v/>
      </c>
    </row>
    <row r="277" spans="1:42">
      <c r="A277" t="s">
        <v>1047</v>
      </c>
      <c r="B277" s="4">
        <v>43403</v>
      </c>
      <c r="C277" s="1">
        <v>0.71875</v>
      </c>
      <c r="D277" t="s">
        <v>214</v>
      </c>
      <c r="E277" t="s">
        <v>1023</v>
      </c>
      <c r="F277" t="s">
        <v>335</v>
      </c>
      <c r="G277">
        <v>5531</v>
      </c>
      <c r="H277" t="s">
        <v>979</v>
      </c>
      <c r="I277" t="s">
        <v>980</v>
      </c>
      <c r="J277" t="s">
        <v>5</v>
      </c>
      <c r="K277" t="s">
        <v>278</v>
      </c>
      <c r="L277" t="s">
        <v>1024</v>
      </c>
      <c r="M277">
        <v>6</v>
      </c>
      <c r="N277">
        <v>3</v>
      </c>
      <c r="O277">
        <v>50.74</v>
      </c>
      <c r="P277">
        <v>57.366300000000003</v>
      </c>
      <c r="Q277">
        <v>14.0815</v>
      </c>
      <c r="R277">
        <v>3.9335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14.0664</v>
      </c>
      <c r="Z277">
        <v>20.051400000000001</v>
      </c>
      <c r="AA277" t="s">
        <v>1001</v>
      </c>
      <c r="AB277">
        <v>1.2369000000000001</v>
      </c>
      <c r="AC277" t="s">
        <v>1048</v>
      </c>
      <c r="AD277">
        <v>1.0276000000000001</v>
      </c>
      <c r="AE277" t="s">
        <v>1049</v>
      </c>
      <c r="AF277">
        <v>3.7749999999999999</v>
      </c>
      <c r="AG277">
        <v>12.75</v>
      </c>
      <c r="AH277">
        <v>179.02860000000001</v>
      </c>
      <c r="AI277">
        <v>8</v>
      </c>
      <c r="AJ277">
        <v>3</v>
      </c>
      <c r="AK277">
        <v>75</v>
      </c>
      <c r="AL277">
        <v>12</v>
      </c>
      <c r="AM277">
        <v>35</v>
      </c>
      <c r="AN277" t="s">
        <v>5</v>
      </c>
      <c r="AP277" t="str">
        <f t="shared" si="4"/>
        <v/>
      </c>
    </row>
    <row r="278" spans="1:42">
      <c r="A278" t="s">
        <v>1050</v>
      </c>
      <c r="B278" s="4">
        <v>43403</v>
      </c>
      <c r="C278" s="1">
        <v>0.71875</v>
      </c>
      <c r="D278" t="s">
        <v>214</v>
      </c>
      <c r="E278" t="s">
        <v>1023</v>
      </c>
      <c r="F278" t="s">
        <v>335</v>
      </c>
      <c r="G278">
        <v>5531</v>
      </c>
      <c r="H278" t="s">
        <v>979</v>
      </c>
      <c r="I278" t="s">
        <v>980</v>
      </c>
      <c r="J278" t="s">
        <v>5</v>
      </c>
      <c r="K278" t="s">
        <v>278</v>
      </c>
      <c r="L278" t="s">
        <v>1024</v>
      </c>
      <c r="M278">
        <v>7</v>
      </c>
      <c r="N278">
        <v>3</v>
      </c>
      <c r="O278">
        <v>47.364400000000003</v>
      </c>
      <c r="P278">
        <v>42.871699999999997</v>
      </c>
      <c r="Q278">
        <v>17.004799999999999</v>
      </c>
      <c r="R278">
        <v>7.8727999999999998</v>
      </c>
      <c r="S278">
        <v>6.3898999999999999</v>
      </c>
      <c r="T278">
        <v>4.8079000000000001</v>
      </c>
      <c r="U278">
        <v>3.7719999999999998</v>
      </c>
      <c r="V278">
        <v>1.3174999999999999</v>
      </c>
      <c r="W278">
        <v>0</v>
      </c>
      <c r="X278">
        <v>0</v>
      </c>
      <c r="Y278">
        <v>2.8064</v>
      </c>
      <c r="Z278">
        <v>17.7379</v>
      </c>
      <c r="AA278" t="s">
        <v>1051</v>
      </c>
      <c r="AB278">
        <v>2.3773</v>
      </c>
      <c r="AC278" t="s">
        <v>1052</v>
      </c>
      <c r="AD278">
        <v>0.41160000000000002</v>
      </c>
      <c r="AE278" t="s">
        <v>1053</v>
      </c>
      <c r="AF278">
        <v>1.8787</v>
      </c>
      <c r="AG278">
        <v>21.934200000000001</v>
      </c>
      <c r="AH278">
        <v>178.5472</v>
      </c>
      <c r="AI278">
        <v>25</v>
      </c>
      <c r="AJ278">
        <v>7</v>
      </c>
      <c r="AK278">
        <v>74</v>
      </c>
      <c r="AL278">
        <v>12</v>
      </c>
      <c r="AM278">
        <v>12</v>
      </c>
      <c r="AN278" t="s">
        <v>5</v>
      </c>
      <c r="AP278" t="str">
        <f t="shared" si="4"/>
        <v/>
      </c>
    </row>
    <row r="279" spans="1:42">
      <c r="A279" t="s">
        <v>1054</v>
      </c>
      <c r="B279" s="4">
        <v>43403</v>
      </c>
      <c r="C279" s="1">
        <v>0.71875</v>
      </c>
      <c r="D279" t="s">
        <v>214</v>
      </c>
      <c r="E279" t="s">
        <v>1023</v>
      </c>
      <c r="F279" t="s">
        <v>335</v>
      </c>
      <c r="G279">
        <v>5531</v>
      </c>
      <c r="H279" t="s">
        <v>979</v>
      </c>
      <c r="I279" t="s">
        <v>980</v>
      </c>
      <c r="J279" t="s">
        <v>5</v>
      </c>
      <c r="K279" t="s">
        <v>278</v>
      </c>
      <c r="L279" t="s">
        <v>1024</v>
      </c>
      <c r="M279">
        <v>12</v>
      </c>
      <c r="N279">
        <v>3</v>
      </c>
      <c r="O279">
        <v>47.37</v>
      </c>
      <c r="P279">
        <v>51.171500000000002</v>
      </c>
      <c r="Q279">
        <v>22.680099999999999</v>
      </c>
      <c r="R279">
        <v>5.2336</v>
      </c>
      <c r="S279">
        <v>2.2054999999999998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9.7192000000000007</v>
      </c>
      <c r="Z279">
        <v>11.07</v>
      </c>
      <c r="AA279" t="s">
        <v>1055</v>
      </c>
      <c r="AB279">
        <v>0.84499999999999997</v>
      </c>
      <c r="AC279" t="s">
        <v>458</v>
      </c>
      <c r="AD279">
        <v>1.6093</v>
      </c>
      <c r="AE279" t="s">
        <v>1056</v>
      </c>
      <c r="AF279">
        <v>1.8963000000000001</v>
      </c>
      <c r="AG279">
        <v>6.2</v>
      </c>
      <c r="AH279">
        <v>160.00049999999999</v>
      </c>
      <c r="AI279">
        <v>25</v>
      </c>
      <c r="AJ279">
        <v>5</v>
      </c>
      <c r="AK279">
        <v>68</v>
      </c>
      <c r="AL279">
        <v>12</v>
      </c>
      <c r="AM279">
        <v>39</v>
      </c>
      <c r="AN279" t="s">
        <v>5</v>
      </c>
      <c r="AP279" t="str">
        <f t="shared" si="4"/>
        <v/>
      </c>
    </row>
    <row r="280" spans="1:42">
      <c r="A280" t="s">
        <v>1057</v>
      </c>
      <c r="B280" s="4">
        <v>43403</v>
      </c>
      <c r="C280" s="1">
        <v>0.71875</v>
      </c>
      <c r="D280" t="s">
        <v>214</v>
      </c>
      <c r="E280" t="s">
        <v>1023</v>
      </c>
      <c r="F280" t="s">
        <v>335</v>
      </c>
      <c r="G280">
        <v>5531</v>
      </c>
      <c r="H280" t="s">
        <v>979</v>
      </c>
      <c r="I280" t="s">
        <v>980</v>
      </c>
      <c r="J280" t="s">
        <v>5</v>
      </c>
      <c r="K280" t="s">
        <v>278</v>
      </c>
      <c r="L280" t="s">
        <v>1024</v>
      </c>
      <c r="M280">
        <v>9</v>
      </c>
      <c r="N280">
        <v>3</v>
      </c>
      <c r="O280">
        <v>34.372999999999998</v>
      </c>
      <c r="P280">
        <v>29.639500000000002</v>
      </c>
      <c r="Q280">
        <v>11.1968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14.613899999999999</v>
      </c>
      <c r="Z280">
        <v>16.382899999999999</v>
      </c>
      <c r="AA280" t="s">
        <v>1058</v>
      </c>
      <c r="AB280">
        <v>1.5022</v>
      </c>
      <c r="AC280" t="s">
        <v>1059</v>
      </c>
      <c r="AD280">
        <v>1.6891</v>
      </c>
      <c r="AE280" t="s">
        <v>1060</v>
      </c>
      <c r="AF280">
        <v>1.6604000000000001</v>
      </c>
      <c r="AG280">
        <v>1.8</v>
      </c>
      <c r="AH280">
        <v>112.85769999999999</v>
      </c>
      <c r="AI280">
        <v>6.5</v>
      </c>
      <c r="AJ280">
        <v>8</v>
      </c>
      <c r="AK280">
        <v>74</v>
      </c>
      <c r="AL280">
        <v>12</v>
      </c>
      <c r="AM280">
        <v>381</v>
      </c>
      <c r="AN280" t="s">
        <v>5</v>
      </c>
      <c r="AP280" t="str">
        <f t="shared" si="4"/>
        <v/>
      </c>
    </row>
    <row r="281" spans="1:42">
      <c r="A281" t="s">
        <v>1062</v>
      </c>
      <c r="B281" s="4">
        <v>43403</v>
      </c>
      <c r="C281" s="1">
        <v>0.73958333333333337</v>
      </c>
      <c r="D281" t="s">
        <v>214</v>
      </c>
      <c r="E281" t="s">
        <v>229</v>
      </c>
      <c r="F281" t="s">
        <v>277</v>
      </c>
      <c r="G281">
        <v>3105</v>
      </c>
      <c r="H281" t="s">
        <v>979</v>
      </c>
      <c r="I281" t="s">
        <v>980</v>
      </c>
      <c r="J281" t="s">
        <v>5</v>
      </c>
      <c r="K281" t="s">
        <v>278</v>
      </c>
      <c r="L281" t="s">
        <v>1061</v>
      </c>
      <c r="M281">
        <v>3</v>
      </c>
      <c r="N281">
        <v>4</v>
      </c>
      <c r="O281">
        <v>84.3</v>
      </c>
      <c r="P281">
        <v>31.616800000000001</v>
      </c>
      <c r="Q281">
        <v>25.286000000000001</v>
      </c>
      <c r="R281">
        <v>9.3054000000000006</v>
      </c>
      <c r="S281">
        <v>5.2180999999999997</v>
      </c>
      <c r="T281">
        <v>5.3061999999999996</v>
      </c>
      <c r="U281">
        <v>2.2989999999999999</v>
      </c>
      <c r="V281">
        <v>1.6678999999999999</v>
      </c>
      <c r="W281">
        <v>1.5968</v>
      </c>
      <c r="X281">
        <v>0.97389999999999999</v>
      </c>
      <c r="Y281">
        <v>0</v>
      </c>
      <c r="Z281">
        <v>18.4893</v>
      </c>
      <c r="AA281" t="s">
        <v>1063</v>
      </c>
      <c r="AB281">
        <v>0.44340000000000002</v>
      </c>
      <c r="AC281" t="s">
        <v>1064</v>
      </c>
      <c r="AD281">
        <v>1.9317</v>
      </c>
      <c r="AE281" t="s">
        <v>1065</v>
      </c>
      <c r="AF281">
        <v>1.3741000000000001</v>
      </c>
      <c r="AG281">
        <v>10.724500000000001</v>
      </c>
      <c r="AH281">
        <v>200.53309999999999</v>
      </c>
      <c r="AI281">
        <v>3</v>
      </c>
      <c r="AJ281">
        <v>10</v>
      </c>
      <c r="AK281">
        <v>63</v>
      </c>
      <c r="AL281">
        <v>10</v>
      </c>
      <c r="AM281">
        <v>13</v>
      </c>
      <c r="AN281" t="s">
        <v>5</v>
      </c>
      <c r="AP281" t="str">
        <f t="shared" si="4"/>
        <v/>
      </c>
    </row>
    <row r="282" spans="1:42">
      <c r="A282" t="s">
        <v>1066</v>
      </c>
      <c r="B282" s="4">
        <v>43403</v>
      </c>
      <c r="C282" s="1">
        <v>0.73958333333333337</v>
      </c>
      <c r="D282" t="s">
        <v>214</v>
      </c>
      <c r="E282" t="s">
        <v>229</v>
      </c>
      <c r="F282" t="s">
        <v>277</v>
      </c>
      <c r="G282">
        <v>3105</v>
      </c>
      <c r="H282" t="s">
        <v>979</v>
      </c>
      <c r="I282" t="s">
        <v>980</v>
      </c>
      <c r="J282" t="s">
        <v>5</v>
      </c>
      <c r="K282" t="s">
        <v>278</v>
      </c>
      <c r="L282" t="s">
        <v>1061</v>
      </c>
      <c r="M282">
        <v>8</v>
      </c>
      <c r="N282">
        <v>6</v>
      </c>
      <c r="O282">
        <v>74.36</v>
      </c>
      <c r="P282">
        <v>40.048000000000002</v>
      </c>
      <c r="Q282">
        <v>23.829899999999999</v>
      </c>
      <c r="R282">
        <v>7.5438000000000001</v>
      </c>
      <c r="S282">
        <v>3.8900999999999999</v>
      </c>
      <c r="T282">
        <v>3.109</v>
      </c>
      <c r="U282">
        <v>2.2025000000000001</v>
      </c>
      <c r="V282">
        <v>1.944</v>
      </c>
      <c r="W282">
        <v>1.5129999999999999</v>
      </c>
      <c r="X282">
        <v>1.0971</v>
      </c>
      <c r="Y282">
        <v>0</v>
      </c>
      <c r="Z282">
        <v>19.579999999999998</v>
      </c>
      <c r="AA282" t="s">
        <v>249</v>
      </c>
      <c r="AB282">
        <v>1.5115000000000001</v>
      </c>
      <c r="AC282" t="s">
        <v>325</v>
      </c>
      <c r="AD282">
        <v>0.26850000000000002</v>
      </c>
      <c r="AE282" t="s">
        <v>1067</v>
      </c>
      <c r="AF282">
        <v>1.1293</v>
      </c>
      <c r="AG282">
        <v>16.790800000000001</v>
      </c>
      <c r="AH282">
        <v>198.8175</v>
      </c>
      <c r="AI282">
        <v>4</v>
      </c>
      <c r="AJ282">
        <v>1</v>
      </c>
      <c r="AK282">
        <v>51</v>
      </c>
      <c r="AL282">
        <v>10</v>
      </c>
      <c r="AM282">
        <v>18</v>
      </c>
      <c r="AN282" t="s">
        <v>5</v>
      </c>
      <c r="AP282" t="str">
        <f t="shared" si="4"/>
        <v/>
      </c>
    </row>
    <row r="283" spans="1:42">
      <c r="A283" t="s">
        <v>1068</v>
      </c>
      <c r="B283" s="4">
        <v>43403</v>
      </c>
      <c r="C283" s="1">
        <v>0.73958333333333337</v>
      </c>
      <c r="D283" t="s">
        <v>214</v>
      </c>
      <c r="E283" t="s">
        <v>229</v>
      </c>
      <c r="F283" t="s">
        <v>277</v>
      </c>
      <c r="G283">
        <v>3105</v>
      </c>
      <c r="H283" t="s">
        <v>979</v>
      </c>
      <c r="I283" t="s">
        <v>980</v>
      </c>
      <c r="J283" t="s">
        <v>5</v>
      </c>
      <c r="K283" t="s">
        <v>278</v>
      </c>
      <c r="L283" t="s">
        <v>1061</v>
      </c>
      <c r="M283">
        <v>4</v>
      </c>
      <c r="N283">
        <v>3</v>
      </c>
      <c r="O283">
        <v>52.542999999999999</v>
      </c>
      <c r="P283">
        <v>60.605600000000003</v>
      </c>
      <c r="Q283">
        <v>15.9658</v>
      </c>
      <c r="R283">
        <v>6.2572000000000001</v>
      </c>
      <c r="S283">
        <v>4.242</v>
      </c>
      <c r="T283">
        <v>3.4899</v>
      </c>
      <c r="U283">
        <v>3.3761999999999999</v>
      </c>
      <c r="V283">
        <v>1.6049</v>
      </c>
      <c r="W283">
        <v>1.0848</v>
      </c>
      <c r="X283">
        <v>1.238</v>
      </c>
      <c r="Y283">
        <v>0</v>
      </c>
      <c r="Z283">
        <v>17.444299999999998</v>
      </c>
      <c r="AA283" t="s">
        <v>1069</v>
      </c>
      <c r="AB283">
        <v>1.8614999999999999</v>
      </c>
      <c r="AC283" t="s">
        <v>463</v>
      </c>
      <c r="AD283">
        <v>2.0663999999999998</v>
      </c>
      <c r="AE283" t="s">
        <v>1008</v>
      </c>
      <c r="AF283">
        <v>2.5026999999999999</v>
      </c>
      <c r="AG283">
        <v>17.665099999999999</v>
      </c>
      <c r="AH283">
        <v>191.94730000000001</v>
      </c>
      <c r="AI283">
        <v>8</v>
      </c>
      <c r="AJ283">
        <v>7</v>
      </c>
      <c r="AK283">
        <v>62</v>
      </c>
      <c r="AL283">
        <v>10</v>
      </c>
      <c r="AM283">
        <v>42</v>
      </c>
      <c r="AN283" t="s">
        <v>5</v>
      </c>
      <c r="AP283" t="str">
        <f t="shared" si="4"/>
        <v/>
      </c>
    </row>
    <row r="284" spans="1:42">
      <c r="A284" t="s">
        <v>1070</v>
      </c>
      <c r="B284" s="4">
        <v>43403</v>
      </c>
      <c r="C284" s="1">
        <v>0.73958333333333337</v>
      </c>
      <c r="D284" t="s">
        <v>214</v>
      </c>
      <c r="E284" t="s">
        <v>229</v>
      </c>
      <c r="F284" t="s">
        <v>277</v>
      </c>
      <c r="G284">
        <v>3105</v>
      </c>
      <c r="H284" t="s">
        <v>979</v>
      </c>
      <c r="I284" t="s">
        <v>980</v>
      </c>
      <c r="J284" t="s">
        <v>5</v>
      </c>
      <c r="K284" t="s">
        <v>278</v>
      </c>
      <c r="L284" t="s">
        <v>1061</v>
      </c>
      <c r="M284">
        <v>6</v>
      </c>
      <c r="N284">
        <v>7</v>
      </c>
      <c r="O284">
        <v>51.54</v>
      </c>
      <c r="P284">
        <v>53.968000000000004</v>
      </c>
      <c r="Q284">
        <v>21.250800000000002</v>
      </c>
      <c r="R284">
        <v>6.5891999999999999</v>
      </c>
      <c r="S284">
        <v>4.5732999999999997</v>
      </c>
      <c r="T284">
        <v>3.0703</v>
      </c>
      <c r="U284">
        <v>2.4738000000000002</v>
      </c>
      <c r="V284">
        <v>2.5825999999999998</v>
      </c>
      <c r="W284">
        <v>1.5071000000000001</v>
      </c>
      <c r="X284">
        <v>1.2331000000000001</v>
      </c>
      <c r="Y284">
        <v>0</v>
      </c>
      <c r="Z284">
        <v>17.38</v>
      </c>
      <c r="AA284" t="s">
        <v>1044</v>
      </c>
      <c r="AB284">
        <v>2.3416000000000001</v>
      </c>
      <c r="AC284" t="s">
        <v>1071</v>
      </c>
      <c r="AD284">
        <v>1.1187</v>
      </c>
      <c r="AE284" t="s">
        <v>276</v>
      </c>
      <c r="AF284">
        <v>0.83350000000000002</v>
      </c>
      <c r="AG284">
        <v>15.7027</v>
      </c>
      <c r="AH284">
        <v>186.16460000000001</v>
      </c>
      <c r="AI284">
        <v>8</v>
      </c>
      <c r="AJ284">
        <v>4</v>
      </c>
      <c r="AK284">
        <v>60</v>
      </c>
      <c r="AL284">
        <v>10</v>
      </c>
      <c r="AM284">
        <v>20</v>
      </c>
      <c r="AN284" t="s">
        <v>5</v>
      </c>
      <c r="AP284" t="str">
        <f t="shared" si="4"/>
        <v/>
      </c>
    </row>
    <row r="285" spans="1:42">
      <c r="A285" t="s">
        <v>1072</v>
      </c>
      <c r="B285" s="4">
        <v>43403</v>
      </c>
      <c r="C285" s="1">
        <v>0.73958333333333337</v>
      </c>
      <c r="D285" t="s">
        <v>214</v>
      </c>
      <c r="E285" t="s">
        <v>229</v>
      </c>
      <c r="F285" t="s">
        <v>277</v>
      </c>
      <c r="G285">
        <v>3105</v>
      </c>
      <c r="H285" t="s">
        <v>979</v>
      </c>
      <c r="I285" t="s">
        <v>980</v>
      </c>
      <c r="J285" t="s">
        <v>5</v>
      </c>
      <c r="K285" t="s">
        <v>278</v>
      </c>
      <c r="L285" t="s">
        <v>1061</v>
      </c>
      <c r="M285">
        <v>5</v>
      </c>
      <c r="N285">
        <v>3</v>
      </c>
      <c r="O285">
        <v>75.599999999999994</v>
      </c>
      <c r="P285">
        <v>28.7668</v>
      </c>
      <c r="Q285">
        <v>14.8461</v>
      </c>
      <c r="R285">
        <v>5.2426000000000004</v>
      </c>
      <c r="S285">
        <v>4.0265000000000004</v>
      </c>
      <c r="T285">
        <v>3.6166</v>
      </c>
      <c r="U285">
        <v>2.0857000000000001</v>
      </c>
      <c r="V285">
        <v>1.6443000000000001</v>
      </c>
      <c r="W285">
        <v>1.4155</v>
      </c>
      <c r="X285">
        <v>0.93130000000000002</v>
      </c>
      <c r="Y285">
        <v>0</v>
      </c>
      <c r="Z285">
        <v>17.28</v>
      </c>
      <c r="AA285" t="s">
        <v>1073</v>
      </c>
      <c r="AB285">
        <v>3.7193000000000001</v>
      </c>
      <c r="AC285" t="s">
        <v>1011</v>
      </c>
      <c r="AD285">
        <v>2.069</v>
      </c>
      <c r="AE285" t="s">
        <v>1019</v>
      </c>
      <c r="AF285">
        <v>2.2486999999999999</v>
      </c>
      <c r="AG285">
        <v>15.607699999999999</v>
      </c>
      <c r="AH285">
        <v>179.1002</v>
      </c>
      <c r="AI285">
        <v>5</v>
      </c>
      <c r="AJ285">
        <v>3</v>
      </c>
      <c r="AK285">
        <v>61</v>
      </c>
      <c r="AL285">
        <v>10</v>
      </c>
      <c r="AM285">
        <v>8</v>
      </c>
      <c r="AN285" t="s">
        <v>5</v>
      </c>
      <c r="AP285" t="str">
        <f t="shared" si="4"/>
        <v/>
      </c>
    </row>
    <row r="286" spans="1:42">
      <c r="A286" t="s">
        <v>1074</v>
      </c>
      <c r="B286" s="4">
        <v>43403</v>
      </c>
      <c r="C286" s="1">
        <v>0.73958333333333337</v>
      </c>
      <c r="D286" t="s">
        <v>214</v>
      </c>
      <c r="E286" t="s">
        <v>229</v>
      </c>
      <c r="F286" t="s">
        <v>277</v>
      </c>
      <c r="G286">
        <v>3105</v>
      </c>
      <c r="H286" t="s">
        <v>979</v>
      </c>
      <c r="I286" t="s">
        <v>980</v>
      </c>
      <c r="J286" t="s">
        <v>5</v>
      </c>
      <c r="K286" t="s">
        <v>278</v>
      </c>
      <c r="L286" t="s">
        <v>1061</v>
      </c>
      <c r="M286">
        <v>1</v>
      </c>
      <c r="N286">
        <v>5</v>
      </c>
      <c r="O286">
        <v>36.371499999999997</v>
      </c>
      <c r="P286">
        <v>48.915799999999997</v>
      </c>
      <c r="Q286">
        <v>18.924199999999999</v>
      </c>
      <c r="R286">
        <v>6.1543999999999999</v>
      </c>
      <c r="S286">
        <v>6.1159999999999997</v>
      </c>
      <c r="T286">
        <v>4.1349999999999998</v>
      </c>
      <c r="U286">
        <v>1.8355999999999999</v>
      </c>
      <c r="V286">
        <v>2.1339999999999999</v>
      </c>
      <c r="W286">
        <v>0.72789999999999999</v>
      </c>
      <c r="X286">
        <v>0.97850000000000004</v>
      </c>
      <c r="Y286">
        <v>0</v>
      </c>
      <c r="Z286">
        <v>16.5229</v>
      </c>
      <c r="AA286" t="s">
        <v>284</v>
      </c>
      <c r="AB286">
        <v>1.2446999999999999</v>
      </c>
      <c r="AC286" t="s">
        <v>285</v>
      </c>
      <c r="AD286">
        <v>1.0152000000000001</v>
      </c>
      <c r="AE286" t="s">
        <v>644</v>
      </c>
      <c r="AF286">
        <v>1.4162999999999999</v>
      </c>
      <c r="AG286">
        <v>21.1126</v>
      </c>
      <c r="AH286">
        <v>167.6045</v>
      </c>
      <c r="AI286">
        <v>10</v>
      </c>
      <c r="AJ286">
        <v>8</v>
      </c>
      <c r="AK286">
        <v>64</v>
      </c>
      <c r="AL286">
        <v>10</v>
      </c>
      <c r="AM286">
        <v>26</v>
      </c>
      <c r="AN286" t="s">
        <v>5</v>
      </c>
      <c r="AP286" t="str">
        <f t="shared" si="4"/>
        <v/>
      </c>
    </row>
    <row r="287" spans="1:42">
      <c r="A287" t="s">
        <v>1075</v>
      </c>
      <c r="B287" s="4">
        <v>43403</v>
      </c>
      <c r="C287" s="1">
        <v>0.73958333333333337</v>
      </c>
      <c r="D287" t="s">
        <v>214</v>
      </c>
      <c r="E287" t="s">
        <v>229</v>
      </c>
      <c r="F287" t="s">
        <v>277</v>
      </c>
      <c r="G287">
        <v>3105</v>
      </c>
      <c r="H287" t="s">
        <v>979</v>
      </c>
      <c r="I287" t="s">
        <v>980</v>
      </c>
      <c r="J287" t="s">
        <v>5</v>
      </c>
      <c r="K287" t="s">
        <v>278</v>
      </c>
      <c r="L287" t="s">
        <v>1061</v>
      </c>
      <c r="M287">
        <v>7</v>
      </c>
      <c r="N287">
        <v>5</v>
      </c>
      <c r="O287">
        <v>42.854999999999997</v>
      </c>
      <c r="P287">
        <v>45.364800000000002</v>
      </c>
      <c r="Q287">
        <v>13.289099999999999</v>
      </c>
      <c r="R287">
        <v>6.9817</v>
      </c>
      <c r="S287">
        <v>5.6703999999999999</v>
      </c>
      <c r="T287">
        <v>3.0143</v>
      </c>
      <c r="U287">
        <v>5.3022999999999998</v>
      </c>
      <c r="V287">
        <v>1.7867</v>
      </c>
      <c r="W287">
        <v>1.8265</v>
      </c>
      <c r="X287">
        <v>1.2115</v>
      </c>
      <c r="Y287">
        <v>0</v>
      </c>
      <c r="Z287">
        <v>14.312099999999999</v>
      </c>
      <c r="AA287" t="s">
        <v>1076</v>
      </c>
      <c r="AB287">
        <v>0.92090000000000005</v>
      </c>
      <c r="AC287" t="s">
        <v>1077</v>
      </c>
      <c r="AD287">
        <v>0.79930000000000001</v>
      </c>
      <c r="AE287" t="s">
        <v>740</v>
      </c>
      <c r="AF287">
        <v>1.4510000000000001</v>
      </c>
      <c r="AG287">
        <v>19.846</v>
      </c>
      <c r="AH287">
        <v>164.6317</v>
      </c>
      <c r="AI287">
        <v>12</v>
      </c>
      <c r="AJ287">
        <v>6</v>
      </c>
      <c r="AK287">
        <v>51</v>
      </c>
      <c r="AL287">
        <v>10</v>
      </c>
      <c r="AM287">
        <v>18</v>
      </c>
      <c r="AN287" t="s">
        <v>5</v>
      </c>
      <c r="AP287" t="str">
        <f t="shared" si="4"/>
        <v/>
      </c>
    </row>
    <row r="288" spans="1:42">
      <c r="A288" t="s">
        <v>1078</v>
      </c>
      <c r="B288" s="4">
        <v>43403</v>
      </c>
      <c r="C288" s="1">
        <v>0.73958333333333337</v>
      </c>
      <c r="D288" t="s">
        <v>214</v>
      </c>
      <c r="E288" t="s">
        <v>229</v>
      </c>
      <c r="F288" t="s">
        <v>277</v>
      </c>
      <c r="G288">
        <v>3105</v>
      </c>
      <c r="H288" t="s">
        <v>979</v>
      </c>
      <c r="I288" t="s">
        <v>980</v>
      </c>
      <c r="J288" t="s">
        <v>5</v>
      </c>
      <c r="K288" t="s">
        <v>278</v>
      </c>
      <c r="L288" t="s">
        <v>1061</v>
      </c>
      <c r="M288">
        <v>9</v>
      </c>
      <c r="N288">
        <v>5</v>
      </c>
      <c r="O288">
        <v>34.210999999999999</v>
      </c>
      <c r="P288">
        <v>42.520400000000002</v>
      </c>
      <c r="Q288">
        <v>17.452000000000002</v>
      </c>
      <c r="R288">
        <v>4.8658999999999999</v>
      </c>
      <c r="S288">
        <v>3.8845000000000001</v>
      </c>
      <c r="T288">
        <v>1.7972999999999999</v>
      </c>
      <c r="U288">
        <v>2.5085999999999999</v>
      </c>
      <c r="V288">
        <v>0.69159999999999999</v>
      </c>
      <c r="W288">
        <v>0.64470000000000005</v>
      </c>
      <c r="X288">
        <v>0.94679999999999997</v>
      </c>
      <c r="Y288">
        <v>0</v>
      </c>
      <c r="Z288">
        <v>16.108599999999999</v>
      </c>
      <c r="AA288" t="s">
        <v>1021</v>
      </c>
      <c r="AB288">
        <v>2.4874000000000001</v>
      </c>
      <c r="AC288" t="s">
        <v>1079</v>
      </c>
      <c r="AD288">
        <v>6.3799999999999996E-2</v>
      </c>
      <c r="AE288" t="s">
        <v>804</v>
      </c>
      <c r="AF288">
        <v>0.44169999999999998</v>
      </c>
      <c r="AG288">
        <v>12.4649</v>
      </c>
      <c r="AH288">
        <v>141.08920000000001</v>
      </c>
      <c r="AI288">
        <v>12</v>
      </c>
      <c r="AJ288">
        <v>5</v>
      </c>
      <c r="AK288">
        <v>45</v>
      </c>
      <c r="AL288">
        <v>10</v>
      </c>
      <c r="AM288">
        <v>21</v>
      </c>
      <c r="AN288" t="s">
        <v>5</v>
      </c>
      <c r="AP288" t="str">
        <f t="shared" si="4"/>
        <v/>
      </c>
    </row>
    <row r="289" spans="1:42">
      <c r="A289" t="s">
        <v>1080</v>
      </c>
      <c r="B289" s="4">
        <v>43403</v>
      </c>
      <c r="C289" s="1">
        <v>0.73958333333333337</v>
      </c>
      <c r="D289" t="s">
        <v>214</v>
      </c>
      <c r="E289" t="s">
        <v>229</v>
      </c>
      <c r="F289" t="s">
        <v>277</v>
      </c>
      <c r="G289">
        <v>3105</v>
      </c>
      <c r="H289" t="s">
        <v>979</v>
      </c>
      <c r="I289" t="s">
        <v>980</v>
      </c>
      <c r="J289" t="s">
        <v>5</v>
      </c>
      <c r="K289" t="s">
        <v>278</v>
      </c>
      <c r="L289" t="s">
        <v>1061</v>
      </c>
      <c r="M289">
        <v>2</v>
      </c>
      <c r="N289">
        <v>3</v>
      </c>
      <c r="O289">
        <v>35.3185</v>
      </c>
      <c r="P289">
        <v>33.911200000000001</v>
      </c>
      <c r="Q289">
        <v>16.238</v>
      </c>
      <c r="R289">
        <v>5.9729999999999999</v>
      </c>
      <c r="S289">
        <v>3.2385000000000002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8.23</v>
      </c>
      <c r="Z289">
        <v>14.14</v>
      </c>
      <c r="AA289" t="s">
        <v>1081</v>
      </c>
      <c r="AB289">
        <v>0.33479999999999999</v>
      </c>
      <c r="AC289" t="s">
        <v>1082</v>
      </c>
      <c r="AD289">
        <v>0.36059999999999998</v>
      </c>
      <c r="AE289" t="s">
        <v>1083</v>
      </c>
      <c r="AF289">
        <v>1.8149</v>
      </c>
      <c r="AG289">
        <v>3.5</v>
      </c>
      <c r="AH289">
        <v>123.0596</v>
      </c>
      <c r="AI289">
        <v>10</v>
      </c>
      <c r="AJ289">
        <v>2</v>
      </c>
      <c r="AK289">
        <v>63</v>
      </c>
      <c r="AL289">
        <v>10</v>
      </c>
      <c r="AM289">
        <v>36</v>
      </c>
      <c r="AN289" t="s">
        <v>5</v>
      </c>
      <c r="AP289" t="str">
        <f t="shared" si="4"/>
        <v/>
      </c>
    </row>
    <row r="290" spans="1:42">
      <c r="A290" t="s">
        <v>1084</v>
      </c>
      <c r="B290" s="4">
        <v>43403</v>
      </c>
      <c r="C290" s="1">
        <v>0.73958333333333337</v>
      </c>
      <c r="D290" t="s">
        <v>214</v>
      </c>
      <c r="E290" t="s">
        <v>229</v>
      </c>
      <c r="F290" t="s">
        <v>277</v>
      </c>
      <c r="G290">
        <v>3105</v>
      </c>
      <c r="H290" t="s">
        <v>979</v>
      </c>
      <c r="I290" t="s">
        <v>980</v>
      </c>
      <c r="J290" t="s">
        <v>5</v>
      </c>
      <c r="K290" t="s">
        <v>278</v>
      </c>
      <c r="L290" t="s">
        <v>1061</v>
      </c>
      <c r="M290">
        <v>10</v>
      </c>
      <c r="N290">
        <v>5</v>
      </c>
      <c r="O290">
        <v>27.7636</v>
      </c>
      <c r="P290">
        <v>18.7209</v>
      </c>
      <c r="Q290">
        <v>12.1586</v>
      </c>
      <c r="R290">
        <v>5.9825999999999997</v>
      </c>
      <c r="S290">
        <v>2.2909999999999999</v>
      </c>
      <c r="T290">
        <v>2.7056</v>
      </c>
      <c r="U290">
        <v>2.1947999999999999</v>
      </c>
      <c r="V290">
        <v>1.0236000000000001</v>
      </c>
      <c r="W290">
        <v>0.63260000000000005</v>
      </c>
      <c r="X290">
        <v>0.75309999999999999</v>
      </c>
      <c r="Y290">
        <v>0</v>
      </c>
      <c r="Z290">
        <v>15.392899999999999</v>
      </c>
      <c r="AA290" t="s">
        <v>1085</v>
      </c>
      <c r="AB290">
        <v>0.111</v>
      </c>
      <c r="AC290" t="s">
        <v>1086</v>
      </c>
      <c r="AD290">
        <v>1.0955999999999999</v>
      </c>
      <c r="AE290" t="s">
        <v>1065</v>
      </c>
      <c r="AF290">
        <v>1.4728000000000001</v>
      </c>
      <c r="AG290">
        <v>13.1584</v>
      </c>
      <c r="AH290">
        <v>105.4571</v>
      </c>
      <c r="AI290">
        <v>33</v>
      </c>
      <c r="AJ290">
        <v>9</v>
      </c>
      <c r="AK290">
        <v>45</v>
      </c>
      <c r="AL290">
        <v>10</v>
      </c>
      <c r="AM290">
        <v>38</v>
      </c>
      <c r="AN290" t="s">
        <v>5</v>
      </c>
      <c r="AP290" t="str">
        <f t="shared" si="4"/>
        <v/>
      </c>
    </row>
    <row r="291" spans="1:42">
      <c r="A291" t="s">
        <v>1088</v>
      </c>
      <c r="B291" s="4">
        <v>43403</v>
      </c>
      <c r="C291" s="1">
        <v>0.76041666666666663</v>
      </c>
      <c r="D291" t="s">
        <v>214</v>
      </c>
      <c r="E291" t="s">
        <v>229</v>
      </c>
      <c r="F291" t="s">
        <v>277</v>
      </c>
      <c r="G291">
        <v>3105</v>
      </c>
      <c r="H291" t="s">
        <v>979</v>
      </c>
      <c r="I291" t="s">
        <v>980</v>
      </c>
      <c r="J291" t="s">
        <v>5</v>
      </c>
      <c r="K291" t="s">
        <v>278</v>
      </c>
      <c r="L291" t="s">
        <v>1087</v>
      </c>
      <c r="M291">
        <v>5</v>
      </c>
      <c r="N291">
        <v>8</v>
      </c>
      <c r="O291">
        <v>72.239999999999995</v>
      </c>
      <c r="P291">
        <v>52.88</v>
      </c>
      <c r="Q291">
        <v>22.205300000000001</v>
      </c>
      <c r="R291">
        <v>9.3603000000000005</v>
      </c>
      <c r="S291">
        <v>8.3896999999999995</v>
      </c>
      <c r="T291">
        <v>6.1622000000000003</v>
      </c>
      <c r="U291">
        <v>3.5406</v>
      </c>
      <c r="V291">
        <v>2.7818000000000001</v>
      </c>
      <c r="W291">
        <v>2.1057999999999999</v>
      </c>
      <c r="X291">
        <v>1.8868</v>
      </c>
      <c r="Y291">
        <v>0</v>
      </c>
      <c r="Z291">
        <v>19.336400000000001</v>
      </c>
      <c r="AA291" t="s">
        <v>1089</v>
      </c>
      <c r="AB291">
        <v>1.3131999999999999</v>
      </c>
      <c r="AC291" t="s">
        <v>299</v>
      </c>
      <c r="AD291">
        <v>1.6816</v>
      </c>
      <c r="AE291" t="s">
        <v>740</v>
      </c>
      <c r="AF291">
        <v>1.3067</v>
      </c>
      <c r="AG291">
        <v>24.8491</v>
      </c>
      <c r="AH291">
        <v>230.0394</v>
      </c>
      <c r="AI291">
        <v>6</v>
      </c>
      <c r="AJ291">
        <v>9</v>
      </c>
      <c r="AK291">
        <v>61</v>
      </c>
      <c r="AL291">
        <v>10</v>
      </c>
      <c r="AM291">
        <v>15</v>
      </c>
      <c r="AN291" t="s">
        <v>5</v>
      </c>
      <c r="AP291" t="str">
        <f t="shared" si="4"/>
        <v/>
      </c>
    </row>
    <row r="292" spans="1:42">
      <c r="A292" t="s">
        <v>1090</v>
      </c>
      <c r="B292" s="4">
        <v>43403</v>
      </c>
      <c r="C292" s="1">
        <v>0.76041666666666663</v>
      </c>
      <c r="D292" t="s">
        <v>214</v>
      </c>
      <c r="E292" t="s">
        <v>229</v>
      </c>
      <c r="F292" t="s">
        <v>277</v>
      </c>
      <c r="G292">
        <v>3105</v>
      </c>
      <c r="H292" t="s">
        <v>979</v>
      </c>
      <c r="I292" t="s">
        <v>980</v>
      </c>
      <c r="J292" t="s">
        <v>5</v>
      </c>
      <c r="K292" t="s">
        <v>278</v>
      </c>
      <c r="L292" t="s">
        <v>1087</v>
      </c>
      <c r="M292">
        <v>7</v>
      </c>
      <c r="N292">
        <v>6</v>
      </c>
      <c r="O292">
        <v>66.290000000000006</v>
      </c>
      <c r="P292">
        <v>47.527999999999999</v>
      </c>
      <c r="Q292">
        <v>25.702999999999999</v>
      </c>
      <c r="R292">
        <v>9.7144999999999992</v>
      </c>
      <c r="S292">
        <v>3.3891</v>
      </c>
      <c r="T292">
        <v>2.8925999999999998</v>
      </c>
      <c r="U292">
        <v>1.734</v>
      </c>
      <c r="V292">
        <v>1.3402000000000001</v>
      </c>
      <c r="W292">
        <v>1.2727999999999999</v>
      </c>
      <c r="X292">
        <v>1.4131</v>
      </c>
      <c r="Y292">
        <v>0</v>
      </c>
      <c r="Z292">
        <v>17.305700000000002</v>
      </c>
      <c r="AA292" t="s">
        <v>1091</v>
      </c>
      <c r="AB292">
        <v>1.6356999999999999</v>
      </c>
      <c r="AC292" t="s">
        <v>923</v>
      </c>
      <c r="AD292">
        <v>2.2700000000000001E-2</v>
      </c>
      <c r="AE292" t="s">
        <v>1092</v>
      </c>
      <c r="AF292">
        <v>1.0713999999999999</v>
      </c>
      <c r="AG292">
        <v>19.787400000000002</v>
      </c>
      <c r="AH292">
        <v>201.1003</v>
      </c>
      <c r="AI292">
        <v>4</v>
      </c>
      <c r="AJ292">
        <v>6</v>
      </c>
      <c r="AK292">
        <v>51</v>
      </c>
      <c r="AL292">
        <v>10</v>
      </c>
      <c r="AM292">
        <v>8</v>
      </c>
      <c r="AN292" t="s">
        <v>5</v>
      </c>
      <c r="AP292" t="str">
        <f t="shared" si="4"/>
        <v/>
      </c>
    </row>
    <row r="293" spans="1:42">
      <c r="A293" t="s">
        <v>1093</v>
      </c>
      <c r="B293" s="4">
        <v>43403</v>
      </c>
      <c r="C293" s="1">
        <v>0.76041666666666663</v>
      </c>
      <c r="D293" t="s">
        <v>214</v>
      </c>
      <c r="E293" t="s">
        <v>229</v>
      </c>
      <c r="F293" t="s">
        <v>277</v>
      </c>
      <c r="G293">
        <v>3105</v>
      </c>
      <c r="H293" t="s">
        <v>979</v>
      </c>
      <c r="I293" t="s">
        <v>980</v>
      </c>
      <c r="J293" t="s">
        <v>5</v>
      </c>
      <c r="K293" t="s">
        <v>278</v>
      </c>
      <c r="L293" t="s">
        <v>1087</v>
      </c>
      <c r="M293">
        <v>2</v>
      </c>
      <c r="N293">
        <v>3</v>
      </c>
      <c r="O293">
        <v>76.5</v>
      </c>
      <c r="P293">
        <v>36.695900000000002</v>
      </c>
      <c r="Q293">
        <v>21.523199999999999</v>
      </c>
      <c r="R293">
        <v>5.8551000000000002</v>
      </c>
      <c r="S293">
        <v>3.9361000000000002</v>
      </c>
      <c r="T293">
        <v>4.2081</v>
      </c>
      <c r="U293">
        <v>2.8792</v>
      </c>
      <c r="V293">
        <v>1.1243000000000001</v>
      </c>
      <c r="W293">
        <v>1.5782</v>
      </c>
      <c r="X293">
        <v>1.0769</v>
      </c>
      <c r="Y293">
        <v>0</v>
      </c>
      <c r="Z293">
        <v>17.2364</v>
      </c>
      <c r="AA293" t="s">
        <v>1036</v>
      </c>
      <c r="AB293">
        <v>2.4799000000000002</v>
      </c>
      <c r="AC293" t="s">
        <v>1094</v>
      </c>
      <c r="AD293">
        <v>3.4933000000000001</v>
      </c>
      <c r="AE293" t="s">
        <v>282</v>
      </c>
      <c r="AF293">
        <v>1.6418999999999999</v>
      </c>
      <c r="AG293">
        <v>18.775200000000002</v>
      </c>
      <c r="AH293">
        <v>199.00360000000001</v>
      </c>
      <c r="AI293">
        <v>2.25</v>
      </c>
      <c r="AJ293">
        <v>1</v>
      </c>
      <c r="AK293">
        <v>63</v>
      </c>
      <c r="AL293">
        <v>10</v>
      </c>
      <c r="AM293">
        <v>15</v>
      </c>
      <c r="AN293" t="s">
        <v>5</v>
      </c>
      <c r="AP293" t="str">
        <f t="shared" si="4"/>
        <v/>
      </c>
    </row>
    <row r="294" spans="1:42">
      <c r="A294" t="s">
        <v>1095</v>
      </c>
      <c r="B294" s="4">
        <v>43403</v>
      </c>
      <c r="C294" s="1">
        <v>0.76041666666666663</v>
      </c>
      <c r="D294" t="s">
        <v>214</v>
      </c>
      <c r="E294" t="s">
        <v>229</v>
      </c>
      <c r="F294" t="s">
        <v>277</v>
      </c>
      <c r="G294">
        <v>3105</v>
      </c>
      <c r="H294" t="s">
        <v>979</v>
      </c>
      <c r="I294" t="s">
        <v>980</v>
      </c>
      <c r="J294" t="s">
        <v>5</v>
      </c>
      <c r="K294" t="s">
        <v>278</v>
      </c>
      <c r="L294" t="s">
        <v>1087</v>
      </c>
      <c r="M294">
        <v>3</v>
      </c>
      <c r="N294">
        <v>10</v>
      </c>
      <c r="O294">
        <v>67.31</v>
      </c>
      <c r="P294">
        <v>35.938299999999998</v>
      </c>
      <c r="Q294">
        <v>19.9908</v>
      </c>
      <c r="R294">
        <v>10.611599999999999</v>
      </c>
      <c r="S294">
        <v>6.4706999999999999</v>
      </c>
      <c r="T294">
        <v>2.3717000000000001</v>
      </c>
      <c r="U294">
        <v>2.1012</v>
      </c>
      <c r="V294">
        <v>1.1657</v>
      </c>
      <c r="W294">
        <v>1.1134999999999999</v>
      </c>
      <c r="X294">
        <v>0.93979999999999997</v>
      </c>
      <c r="Y294">
        <v>0</v>
      </c>
      <c r="Z294">
        <v>18.304300000000001</v>
      </c>
      <c r="AA294" t="s">
        <v>987</v>
      </c>
      <c r="AB294">
        <v>3.3144</v>
      </c>
      <c r="AC294" t="s">
        <v>359</v>
      </c>
      <c r="AD294">
        <v>0.87370000000000003</v>
      </c>
      <c r="AE294" t="s">
        <v>1096</v>
      </c>
      <c r="AF294">
        <v>1.8533999999999999</v>
      </c>
      <c r="AG294">
        <v>19.805199999999999</v>
      </c>
      <c r="AH294">
        <v>192.1643</v>
      </c>
      <c r="AI294">
        <v>8</v>
      </c>
      <c r="AJ294">
        <v>3</v>
      </c>
      <c r="AK294">
        <v>62</v>
      </c>
      <c r="AL294">
        <v>10</v>
      </c>
      <c r="AM294">
        <v>18</v>
      </c>
      <c r="AN294" t="s">
        <v>5</v>
      </c>
      <c r="AP294" t="str">
        <f t="shared" si="4"/>
        <v/>
      </c>
    </row>
    <row r="295" spans="1:42">
      <c r="A295" t="s">
        <v>1097</v>
      </c>
      <c r="B295" s="4">
        <v>43403</v>
      </c>
      <c r="C295" s="1">
        <v>0.76041666666666663</v>
      </c>
      <c r="D295" t="s">
        <v>214</v>
      </c>
      <c r="E295" t="s">
        <v>229</v>
      </c>
      <c r="F295" t="s">
        <v>277</v>
      </c>
      <c r="G295">
        <v>3105</v>
      </c>
      <c r="H295" t="s">
        <v>979</v>
      </c>
      <c r="I295" t="s">
        <v>980</v>
      </c>
      <c r="J295" t="s">
        <v>5</v>
      </c>
      <c r="K295" t="s">
        <v>278</v>
      </c>
      <c r="L295" t="s">
        <v>1087</v>
      </c>
      <c r="M295">
        <v>4</v>
      </c>
      <c r="N295">
        <v>4</v>
      </c>
      <c r="O295">
        <v>52.9</v>
      </c>
      <c r="P295">
        <v>47.043500000000002</v>
      </c>
      <c r="Q295">
        <v>20.8919</v>
      </c>
      <c r="R295">
        <v>5.5998000000000001</v>
      </c>
      <c r="S295">
        <v>4.0500999999999996</v>
      </c>
      <c r="T295">
        <v>3.1396999999999999</v>
      </c>
      <c r="U295">
        <v>3.2033</v>
      </c>
      <c r="V295">
        <v>1.2870999999999999</v>
      </c>
      <c r="W295">
        <v>1.3132999999999999</v>
      </c>
      <c r="X295">
        <v>0.95889999999999997</v>
      </c>
      <c r="Y295">
        <v>0</v>
      </c>
      <c r="Z295">
        <v>17.789300000000001</v>
      </c>
      <c r="AA295" t="s">
        <v>1098</v>
      </c>
      <c r="AB295">
        <v>0.85780000000000001</v>
      </c>
      <c r="AC295" t="s">
        <v>1099</v>
      </c>
      <c r="AD295">
        <v>1.6101000000000001</v>
      </c>
      <c r="AE295" t="s">
        <v>740</v>
      </c>
      <c r="AF295">
        <v>1.1923999999999999</v>
      </c>
      <c r="AG295">
        <v>10.4704</v>
      </c>
      <c r="AH295">
        <v>172.3075</v>
      </c>
      <c r="AI295">
        <v>5</v>
      </c>
      <c r="AJ295">
        <v>2</v>
      </c>
      <c r="AK295">
        <v>62</v>
      </c>
      <c r="AL295">
        <v>10</v>
      </c>
      <c r="AM295">
        <v>31</v>
      </c>
      <c r="AN295" t="s">
        <v>5</v>
      </c>
      <c r="AP295" t="str">
        <f t="shared" si="4"/>
        <v/>
      </c>
    </row>
    <row r="296" spans="1:42">
      <c r="A296" t="s">
        <v>1100</v>
      </c>
      <c r="B296" s="4">
        <v>43403</v>
      </c>
      <c r="C296" s="1">
        <v>0.76041666666666663</v>
      </c>
      <c r="D296" t="s">
        <v>214</v>
      </c>
      <c r="E296" t="s">
        <v>229</v>
      </c>
      <c r="F296" t="s">
        <v>277</v>
      </c>
      <c r="G296">
        <v>3105</v>
      </c>
      <c r="H296" t="s">
        <v>979</v>
      </c>
      <c r="I296" t="s">
        <v>980</v>
      </c>
      <c r="J296" t="s">
        <v>5</v>
      </c>
      <c r="K296" t="s">
        <v>278</v>
      </c>
      <c r="L296" t="s">
        <v>1087</v>
      </c>
      <c r="M296">
        <v>6</v>
      </c>
      <c r="N296">
        <v>6</v>
      </c>
      <c r="O296">
        <v>54.75</v>
      </c>
      <c r="P296">
        <v>31.2773</v>
      </c>
      <c r="Q296">
        <v>10.540100000000001</v>
      </c>
      <c r="R296">
        <v>5.4398999999999997</v>
      </c>
      <c r="S296">
        <v>3.8618000000000001</v>
      </c>
      <c r="T296">
        <v>3.0133000000000001</v>
      </c>
      <c r="U296">
        <v>2.0644</v>
      </c>
      <c r="V296">
        <v>1.2206999999999999</v>
      </c>
      <c r="W296">
        <v>1.4174</v>
      </c>
      <c r="X296">
        <v>1.6160000000000001</v>
      </c>
      <c r="Y296">
        <v>0</v>
      </c>
      <c r="Z296">
        <v>17.892099999999999</v>
      </c>
      <c r="AA296" t="s">
        <v>1101</v>
      </c>
      <c r="AB296">
        <v>1.6557999999999999</v>
      </c>
      <c r="AC296" t="s">
        <v>1102</v>
      </c>
      <c r="AD296">
        <v>1.9715</v>
      </c>
      <c r="AE296" t="s">
        <v>307</v>
      </c>
      <c r="AF296">
        <v>1.3498000000000001</v>
      </c>
      <c r="AG296">
        <v>20.3369</v>
      </c>
      <c r="AH296">
        <v>158.40710000000001</v>
      </c>
      <c r="AI296">
        <v>8</v>
      </c>
      <c r="AJ296">
        <v>4</v>
      </c>
      <c r="AK296">
        <v>56</v>
      </c>
      <c r="AL296">
        <v>10</v>
      </c>
      <c r="AM296">
        <v>15</v>
      </c>
      <c r="AN296" t="s">
        <v>5</v>
      </c>
      <c r="AP296" t="str">
        <f t="shared" si="4"/>
        <v/>
      </c>
    </row>
    <row r="297" spans="1:42">
      <c r="A297" t="s">
        <v>1103</v>
      </c>
      <c r="B297" s="4">
        <v>43403</v>
      </c>
      <c r="C297" s="1">
        <v>0.76041666666666663</v>
      </c>
      <c r="D297" t="s">
        <v>214</v>
      </c>
      <c r="E297" t="s">
        <v>229</v>
      </c>
      <c r="F297" t="s">
        <v>277</v>
      </c>
      <c r="G297">
        <v>3105</v>
      </c>
      <c r="H297" t="s">
        <v>979</v>
      </c>
      <c r="I297" t="s">
        <v>980</v>
      </c>
      <c r="J297" t="s">
        <v>5</v>
      </c>
      <c r="K297" t="s">
        <v>278</v>
      </c>
      <c r="L297" t="s">
        <v>1087</v>
      </c>
      <c r="M297">
        <v>9</v>
      </c>
      <c r="N297">
        <v>5</v>
      </c>
      <c r="O297">
        <v>57.576799999999999</v>
      </c>
      <c r="P297">
        <v>24.5367</v>
      </c>
      <c r="Q297">
        <v>17.435099999999998</v>
      </c>
      <c r="R297">
        <v>5.9621000000000004</v>
      </c>
      <c r="S297">
        <v>3.9007000000000001</v>
      </c>
      <c r="T297">
        <v>3.9704000000000002</v>
      </c>
      <c r="U297">
        <v>1.7014</v>
      </c>
      <c r="V297">
        <v>0.9859</v>
      </c>
      <c r="W297">
        <v>0.98809999999999998</v>
      </c>
      <c r="X297">
        <v>0.86560000000000004</v>
      </c>
      <c r="Y297">
        <v>0</v>
      </c>
      <c r="Z297">
        <v>20.613600000000002</v>
      </c>
      <c r="AA297" t="s">
        <v>1104</v>
      </c>
      <c r="AB297">
        <v>0.15740000000000001</v>
      </c>
      <c r="AC297" t="s">
        <v>1105</v>
      </c>
      <c r="AD297">
        <v>0</v>
      </c>
      <c r="AE297" t="s">
        <v>644</v>
      </c>
      <c r="AF297">
        <v>1.4162999999999999</v>
      </c>
      <c r="AG297">
        <v>13.7621</v>
      </c>
      <c r="AH297">
        <v>153.87209999999999</v>
      </c>
      <c r="AI297">
        <v>16</v>
      </c>
      <c r="AJ297">
        <v>7</v>
      </c>
      <c r="AK297">
        <v>45</v>
      </c>
      <c r="AL297">
        <v>10</v>
      </c>
      <c r="AM297">
        <v>44</v>
      </c>
      <c r="AN297" t="s">
        <v>5</v>
      </c>
      <c r="AP297" t="str">
        <f t="shared" si="4"/>
        <v/>
      </c>
    </row>
    <row r="298" spans="1:42">
      <c r="A298" t="s">
        <v>1106</v>
      </c>
      <c r="B298" s="4">
        <v>43403</v>
      </c>
      <c r="C298" s="1">
        <v>0.76041666666666663</v>
      </c>
      <c r="D298" t="s">
        <v>214</v>
      </c>
      <c r="E298" t="s">
        <v>229</v>
      </c>
      <c r="F298" t="s">
        <v>277</v>
      </c>
      <c r="G298">
        <v>3105</v>
      </c>
      <c r="H298" t="s">
        <v>979</v>
      </c>
      <c r="I298" t="s">
        <v>980</v>
      </c>
      <c r="J298" t="s">
        <v>5</v>
      </c>
      <c r="K298" t="s">
        <v>278</v>
      </c>
      <c r="L298" t="s">
        <v>1087</v>
      </c>
      <c r="M298">
        <v>1</v>
      </c>
      <c r="N298">
        <v>4</v>
      </c>
      <c r="O298">
        <v>40.523400000000002</v>
      </c>
      <c r="P298">
        <v>35.219799999999999</v>
      </c>
      <c r="Q298">
        <v>16.893999999999998</v>
      </c>
      <c r="R298">
        <v>5.9871999999999996</v>
      </c>
      <c r="S298">
        <v>6.2954999999999997</v>
      </c>
      <c r="T298">
        <v>3.4914999999999998</v>
      </c>
      <c r="U298">
        <v>1.609</v>
      </c>
      <c r="V298">
        <v>1.6402000000000001</v>
      </c>
      <c r="W298">
        <v>1.5063</v>
      </c>
      <c r="X298">
        <v>0</v>
      </c>
      <c r="Y298">
        <v>1.1739999999999999</v>
      </c>
      <c r="Z298">
        <v>17.0336</v>
      </c>
      <c r="AA298" t="s">
        <v>997</v>
      </c>
      <c r="AB298">
        <v>2.2513000000000001</v>
      </c>
      <c r="AC298" t="s">
        <v>1107</v>
      </c>
      <c r="AD298">
        <v>1.5686</v>
      </c>
      <c r="AE298" t="s">
        <v>658</v>
      </c>
      <c r="AF298">
        <v>1.6064000000000001</v>
      </c>
      <c r="AG298">
        <v>7.9730999999999996</v>
      </c>
      <c r="AH298">
        <v>144.77369999999999</v>
      </c>
      <c r="AI298">
        <v>20</v>
      </c>
      <c r="AJ298">
        <v>10</v>
      </c>
      <c r="AK298">
        <v>64</v>
      </c>
      <c r="AL298">
        <v>10</v>
      </c>
      <c r="AM298">
        <v>136</v>
      </c>
      <c r="AN298" t="s">
        <v>5</v>
      </c>
      <c r="AP298" t="str">
        <f t="shared" si="4"/>
        <v/>
      </c>
    </row>
    <row r="299" spans="1:42">
      <c r="A299" t="s">
        <v>1108</v>
      </c>
      <c r="B299" s="4">
        <v>43403</v>
      </c>
      <c r="C299" s="1">
        <v>0.76041666666666663</v>
      </c>
      <c r="D299" t="s">
        <v>214</v>
      </c>
      <c r="E299" t="s">
        <v>229</v>
      </c>
      <c r="F299" t="s">
        <v>277</v>
      </c>
      <c r="G299">
        <v>3105</v>
      </c>
      <c r="H299" t="s">
        <v>979</v>
      </c>
      <c r="I299" t="s">
        <v>980</v>
      </c>
      <c r="J299" t="s">
        <v>5</v>
      </c>
      <c r="K299" t="s">
        <v>278</v>
      </c>
      <c r="L299" t="s">
        <v>1087</v>
      </c>
      <c r="M299">
        <v>8</v>
      </c>
      <c r="N299">
        <v>5</v>
      </c>
      <c r="O299">
        <v>29.905899999999999</v>
      </c>
      <c r="P299">
        <v>23.306899999999999</v>
      </c>
      <c r="Q299">
        <v>13.853400000000001</v>
      </c>
      <c r="R299">
        <v>3.4081999999999999</v>
      </c>
      <c r="S299">
        <v>3.1318000000000001</v>
      </c>
      <c r="T299">
        <v>2.7951000000000001</v>
      </c>
      <c r="U299">
        <v>1.7889999999999999</v>
      </c>
      <c r="V299">
        <v>1.1492</v>
      </c>
      <c r="W299">
        <v>1.0133000000000001</v>
      </c>
      <c r="X299">
        <v>1.8843000000000001</v>
      </c>
      <c r="Y299">
        <v>0</v>
      </c>
      <c r="Z299">
        <v>16.0336</v>
      </c>
      <c r="AA299" t="s">
        <v>1044</v>
      </c>
      <c r="AB299">
        <v>0.74160000000000004</v>
      </c>
      <c r="AC299" t="s">
        <v>1109</v>
      </c>
      <c r="AD299">
        <v>1.6148</v>
      </c>
      <c r="AE299" t="s">
        <v>1110</v>
      </c>
      <c r="AF299">
        <v>0.94850000000000001</v>
      </c>
      <c r="AG299">
        <v>8.9138999999999999</v>
      </c>
      <c r="AH299">
        <v>110.48950000000001</v>
      </c>
      <c r="AI299">
        <v>25</v>
      </c>
      <c r="AJ299">
        <v>5</v>
      </c>
      <c r="AK299">
        <v>45</v>
      </c>
      <c r="AL299">
        <v>10</v>
      </c>
      <c r="AM299">
        <v>103</v>
      </c>
      <c r="AN299" t="s">
        <v>5</v>
      </c>
      <c r="AP299" t="str">
        <f t="shared" si="4"/>
        <v/>
      </c>
    </row>
    <row r="300" spans="1:42">
      <c r="A300" t="s">
        <v>1111</v>
      </c>
      <c r="B300" s="4">
        <v>43403</v>
      </c>
      <c r="C300" s="1">
        <v>0.76041666666666663</v>
      </c>
      <c r="D300" t="s">
        <v>214</v>
      </c>
      <c r="E300" t="s">
        <v>229</v>
      </c>
      <c r="F300" t="s">
        <v>277</v>
      </c>
      <c r="G300">
        <v>3105</v>
      </c>
      <c r="H300" t="s">
        <v>979</v>
      </c>
      <c r="I300" t="s">
        <v>980</v>
      </c>
      <c r="J300" t="s">
        <v>5</v>
      </c>
      <c r="K300" t="s">
        <v>278</v>
      </c>
      <c r="L300" t="s">
        <v>1087</v>
      </c>
      <c r="M300">
        <v>10</v>
      </c>
      <c r="N300">
        <v>5</v>
      </c>
      <c r="O300">
        <v>31.425699999999999</v>
      </c>
      <c r="P300">
        <v>22.1877</v>
      </c>
      <c r="Q300">
        <v>11.2317</v>
      </c>
      <c r="R300">
        <v>4.2583000000000002</v>
      </c>
      <c r="S300">
        <v>3.1493000000000002</v>
      </c>
      <c r="T300">
        <v>1.732</v>
      </c>
      <c r="U300">
        <v>1.9649000000000001</v>
      </c>
      <c r="V300">
        <v>1.4974000000000001</v>
      </c>
      <c r="W300">
        <v>0.92330000000000001</v>
      </c>
      <c r="X300">
        <v>0.52580000000000005</v>
      </c>
      <c r="Y300">
        <v>0</v>
      </c>
      <c r="Z300">
        <v>11.4436</v>
      </c>
      <c r="AA300" t="s">
        <v>1021</v>
      </c>
      <c r="AB300">
        <v>1.1541999999999999</v>
      </c>
      <c r="AC300" t="s">
        <v>1112</v>
      </c>
      <c r="AD300">
        <v>0.57940000000000003</v>
      </c>
      <c r="AE300" t="s">
        <v>333</v>
      </c>
      <c r="AF300">
        <v>1.452</v>
      </c>
      <c r="AG300">
        <v>13.3795</v>
      </c>
      <c r="AH300">
        <v>106.9049</v>
      </c>
      <c r="AI300">
        <v>33</v>
      </c>
      <c r="AJ300">
        <v>8</v>
      </c>
      <c r="AK300">
        <v>45</v>
      </c>
      <c r="AL300">
        <v>10</v>
      </c>
      <c r="AM300">
        <v>39</v>
      </c>
      <c r="AN300" t="s">
        <v>5</v>
      </c>
      <c r="AP300" t="str">
        <f t="shared" si="4"/>
        <v/>
      </c>
    </row>
    <row r="301" spans="1:42">
      <c r="A301" t="s">
        <v>1116</v>
      </c>
      <c r="B301" s="4">
        <v>43403</v>
      </c>
      <c r="C301" s="1">
        <v>0.78125</v>
      </c>
      <c r="D301" t="s">
        <v>214</v>
      </c>
      <c r="E301" t="s">
        <v>1113</v>
      </c>
      <c r="F301" t="s">
        <v>277</v>
      </c>
      <c r="G301">
        <v>3105</v>
      </c>
      <c r="H301" t="s">
        <v>979</v>
      </c>
      <c r="I301" t="s">
        <v>980</v>
      </c>
      <c r="J301" t="s">
        <v>5</v>
      </c>
      <c r="K301" t="s">
        <v>1114</v>
      </c>
      <c r="L301" t="s">
        <v>1115</v>
      </c>
      <c r="M301">
        <v>7</v>
      </c>
      <c r="N301">
        <v>3</v>
      </c>
      <c r="O301">
        <v>61.24</v>
      </c>
      <c r="P301">
        <v>28.127800000000001</v>
      </c>
      <c r="Q301">
        <v>25.66</v>
      </c>
      <c r="R301">
        <v>11.0062</v>
      </c>
      <c r="S301">
        <v>5.3394000000000004</v>
      </c>
      <c r="T301">
        <v>3.4874999999999998</v>
      </c>
      <c r="U301">
        <v>2.7480000000000002</v>
      </c>
      <c r="V301">
        <v>2.0691999999999999</v>
      </c>
      <c r="W301">
        <v>0</v>
      </c>
      <c r="X301">
        <v>0</v>
      </c>
      <c r="Y301">
        <v>2.8919999999999999</v>
      </c>
      <c r="Z301">
        <v>17.1629</v>
      </c>
      <c r="AA301" t="s">
        <v>997</v>
      </c>
      <c r="AB301">
        <v>2.3325</v>
      </c>
      <c r="AC301" t="s">
        <v>1022</v>
      </c>
      <c r="AD301">
        <v>1.1930000000000001</v>
      </c>
      <c r="AE301" t="s">
        <v>255</v>
      </c>
      <c r="AF301">
        <v>1.1698</v>
      </c>
      <c r="AG301">
        <v>19.899999999999999</v>
      </c>
      <c r="AH301">
        <v>184.32830000000001</v>
      </c>
      <c r="AI301">
        <v>6.5</v>
      </c>
      <c r="AJ301">
        <v>12</v>
      </c>
      <c r="AK301">
        <v>62</v>
      </c>
      <c r="AL301">
        <v>13</v>
      </c>
      <c r="AM301">
        <v>12</v>
      </c>
      <c r="AN301" t="s">
        <v>5</v>
      </c>
      <c r="AP301" t="str">
        <f t="shared" si="4"/>
        <v/>
      </c>
    </row>
    <row r="302" spans="1:42">
      <c r="A302" t="s">
        <v>1117</v>
      </c>
      <c r="B302" s="4">
        <v>43403</v>
      </c>
      <c r="C302" s="1">
        <v>0.78125</v>
      </c>
      <c r="D302" t="s">
        <v>214</v>
      </c>
      <c r="E302" t="s">
        <v>1113</v>
      </c>
      <c r="F302" t="s">
        <v>277</v>
      </c>
      <c r="G302">
        <v>3105</v>
      </c>
      <c r="H302" t="s">
        <v>979</v>
      </c>
      <c r="I302" t="s">
        <v>980</v>
      </c>
      <c r="J302" t="s">
        <v>5</v>
      </c>
      <c r="K302" t="s">
        <v>1114</v>
      </c>
      <c r="L302" t="s">
        <v>1115</v>
      </c>
      <c r="M302">
        <v>3</v>
      </c>
      <c r="N302">
        <v>3</v>
      </c>
      <c r="O302">
        <v>50.055999999999997</v>
      </c>
      <c r="P302">
        <v>43.1982</v>
      </c>
      <c r="Q302">
        <v>23.754200000000001</v>
      </c>
      <c r="R302">
        <v>5.1494999999999997</v>
      </c>
      <c r="S302">
        <v>4.1510999999999996</v>
      </c>
      <c r="T302">
        <v>3.5720000000000001</v>
      </c>
      <c r="U302">
        <v>3.5160999999999998</v>
      </c>
      <c r="V302">
        <v>2.2170999999999998</v>
      </c>
      <c r="W302">
        <v>0.60089999999999999</v>
      </c>
      <c r="X302">
        <v>0.77449999999999997</v>
      </c>
      <c r="Y302">
        <v>0</v>
      </c>
      <c r="Z302">
        <v>18.106400000000001</v>
      </c>
      <c r="AA302" t="s">
        <v>1017</v>
      </c>
      <c r="AB302">
        <v>1.7517</v>
      </c>
      <c r="AC302" t="s">
        <v>1018</v>
      </c>
      <c r="AD302">
        <v>1.4639</v>
      </c>
      <c r="AE302" t="s">
        <v>1118</v>
      </c>
      <c r="AF302">
        <v>1.7874000000000001</v>
      </c>
      <c r="AG302">
        <v>23.464500000000001</v>
      </c>
      <c r="AH302">
        <v>183.5635</v>
      </c>
      <c r="AI302">
        <v>10</v>
      </c>
      <c r="AJ302">
        <v>4</v>
      </c>
      <c r="AK302">
        <v>63</v>
      </c>
      <c r="AL302">
        <v>13</v>
      </c>
      <c r="AM302">
        <v>29</v>
      </c>
      <c r="AN302" t="s">
        <v>5</v>
      </c>
      <c r="AP302" t="str">
        <f t="shared" si="4"/>
        <v/>
      </c>
    </row>
    <row r="303" spans="1:42">
      <c r="A303" t="s">
        <v>1119</v>
      </c>
      <c r="B303" s="4">
        <v>43403</v>
      </c>
      <c r="C303" s="1">
        <v>0.78125</v>
      </c>
      <c r="D303" t="s">
        <v>214</v>
      </c>
      <c r="E303" t="s">
        <v>1113</v>
      </c>
      <c r="F303" t="s">
        <v>277</v>
      </c>
      <c r="G303">
        <v>3105</v>
      </c>
      <c r="H303" t="s">
        <v>979</v>
      </c>
      <c r="I303" t="s">
        <v>980</v>
      </c>
      <c r="J303" t="s">
        <v>5</v>
      </c>
      <c r="K303" t="s">
        <v>1114</v>
      </c>
      <c r="L303" t="s">
        <v>1115</v>
      </c>
      <c r="M303">
        <v>4</v>
      </c>
      <c r="N303">
        <v>3</v>
      </c>
      <c r="O303">
        <v>37.036999999999999</v>
      </c>
      <c r="P303">
        <v>44.423999999999999</v>
      </c>
      <c r="Q303">
        <v>30.76</v>
      </c>
      <c r="R303">
        <v>7.2857000000000003</v>
      </c>
      <c r="S303">
        <v>5.8038999999999996</v>
      </c>
      <c r="T303">
        <v>3.2949999999999999</v>
      </c>
      <c r="U303">
        <v>1.9077999999999999</v>
      </c>
      <c r="V303">
        <v>1.2549999999999999</v>
      </c>
      <c r="W303">
        <v>0</v>
      </c>
      <c r="X303">
        <v>0</v>
      </c>
      <c r="Y303">
        <v>2.5678999999999998</v>
      </c>
      <c r="Z303">
        <v>20.239999999999998</v>
      </c>
      <c r="AA303" t="s">
        <v>1120</v>
      </c>
      <c r="AB303">
        <v>1.1572</v>
      </c>
      <c r="AC303" t="s">
        <v>1121</v>
      </c>
      <c r="AD303">
        <v>1.6827000000000001</v>
      </c>
      <c r="AE303" t="s">
        <v>1110</v>
      </c>
      <c r="AF303">
        <v>1.4609000000000001</v>
      </c>
      <c r="AG303">
        <v>20.099900000000002</v>
      </c>
      <c r="AH303">
        <v>178.977</v>
      </c>
      <c r="AI303">
        <v>10</v>
      </c>
      <c r="AJ303">
        <v>9</v>
      </c>
      <c r="AK303">
        <v>63</v>
      </c>
      <c r="AL303">
        <v>13</v>
      </c>
      <c r="AM303">
        <v>13</v>
      </c>
      <c r="AN303" t="s">
        <v>5</v>
      </c>
      <c r="AP303" t="str">
        <f t="shared" si="4"/>
        <v/>
      </c>
    </row>
    <row r="304" spans="1:42">
      <c r="A304" t="s">
        <v>1122</v>
      </c>
      <c r="B304" s="4">
        <v>43403</v>
      </c>
      <c r="C304" s="1">
        <v>0.78125</v>
      </c>
      <c r="D304" t="s">
        <v>214</v>
      </c>
      <c r="E304" t="s">
        <v>1113</v>
      </c>
      <c r="F304" t="s">
        <v>277</v>
      </c>
      <c r="G304">
        <v>3105</v>
      </c>
      <c r="H304" t="s">
        <v>979</v>
      </c>
      <c r="I304" t="s">
        <v>980</v>
      </c>
      <c r="J304" t="s">
        <v>5</v>
      </c>
      <c r="K304" t="s">
        <v>1114</v>
      </c>
      <c r="L304" t="s">
        <v>1115</v>
      </c>
      <c r="M304">
        <v>8</v>
      </c>
      <c r="N304">
        <v>3</v>
      </c>
      <c r="O304">
        <v>38.131</v>
      </c>
      <c r="P304">
        <v>54.892800000000001</v>
      </c>
      <c r="Q304">
        <v>24.807200000000002</v>
      </c>
      <c r="R304">
        <v>5.4306000000000001</v>
      </c>
      <c r="S304">
        <v>3.8814000000000002</v>
      </c>
      <c r="T304">
        <v>2.5253000000000001</v>
      </c>
      <c r="U304">
        <v>1.8444</v>
      </c>
      <c r="V304">
        <v>1.2262</v>
      </c>
      <c r="W304">
        <v>0</v>
      </c>
      <c r="X304">
        <v>0</v>
      </c>
      <c r="Y304">
        <v>2.2730000000000001</v>
      </c>
      <c r="Z304">
        <v>16.675000000000001</v>
      </c>
      <c r="AA304" t="s">
        <v>457</v>
      </c>
      <c r="AB304">
        <v>3.0286</v>
      </c>
      <c r="AC304" t="s">
        <v>1109</v>
      </c>
      <c r="AD304">
        <v>2.1147999999999998</v>
      </c>
      <c r="AE304" t="s">
        <v>820</v>
      </c>
      <c r="AF304">
        <v>2.5941000000000001</v>
      </c>
      <c r="AG304">
        <v>18.992000000000001</v>
      </c>
      <c r="AH304">
        <v>178.41640000000001</v>
      </c>
      <c r="AI304">
        <v>7</v>
      </c>
      <c r="AJ304">
        <v>5</v>
      </c>
      <c r="AK304">
        <v>58</v>
      </c>
      <c r="AL304">
        <v>13</v>
      </c>
      <c r="AM304">
        <v>60</v>
      </c>
      <c r="AN304" t="s">
        <v>5</v>
      </c>
      <c r="AP304" t="str">
        <f t="shared" si="4"/>
        <v/>
      </c>
    </row>
    <row r="305" spans="1:42">
      <c r="A305" t="s">
        <v>1123</v>
      </c>
      <c r="B305" s="4">
        <v>43403</v>
      </c>
      <c r="C305" s="1">
        <v>0.78125</v>
      </c>
      <c r="D305" t="s">
        <v>214</v>
      </c>
      <c r="E305" t="s">
        <v>1113</v>
      </c>
      <c r="F305" t="s">
        <v>277</v>
      </c>
      <c r="G305">
        <v>3105</v>
      </c>
      <c r="H305" t="s">
        <v>979</v>
      </c>
      <c r="I305" t="s">
        <v>980</v>
      </c>
      <c r="J305" t="s">
        <v>5</v>
      </c>
      <c r="K305" t="s">
        <v>1114</v>
      </c>
      <c r="L305" t="s">
        <v>1115</v>
      </c>
      <c r="M305">
        <v>1</v>
      </c>
      <c r="N305">
        <v>3</v>
      </c>
      <c r="O305">
        <v>59.58</v>
      </c>
      <c r="P305">
        <v>43.513599999999997</v>
      </c>
      <c r="Q305">
        <v>18.369299999999999</v>
      </c>
      <c r="R305">
        <v>8.1877999999999993</v>
      </c>
      <c r="S305">
        <v>7.0404</v>
      </c>
      <c r="T305">
        <v>4.5780000000000003</v>
      </c>
      <c r="U305">
        <v>3.2801999999999998</v>
      </c>
      <c r="V305">
        <v>1.1951000000000001</v>
      </c>
      <c r="W305">
        <v>0</v>
      </c>
      <c r="X305">
        <v>0</v>
      </c>
      <c r="Y305">
        <v>2.8799000000000001</v>
      </c>
      <c r="Z305">
        <v>18.057099999999998</v>
      </c>
      <c r="AA305" t="s">
        <v>1033</v>
      </c>
      <c r="AB305">
        <v>1.4849000000000001</v>
      </c>
      <c r="AC305" t="s">
        <v>792</v>
      </c>
      <c r="AD305">
        <v>1.6520999999999999</v>
      </c>
      <c r="AE305" t="s">
        <v>725</v>
      </c>
      <c r="AF305">
        <v>2.2557</v>
      </c>
      <c r="AG305">
        <v>2.625</v>
      </c>
      <c r="AH305">
        <v>174.69929999999999</v>
      </c>
      <c r="AI305">
        <v>12</v>
      </c>
      <c r="AJ305">
        <v>2</v>
      </c>
      <c r="AK305">
        <v>65</v>
      </c>
      <c r="AL305">
        <v>13</v>
      </c>
      <c r="AM305">
        <v>20</v>
      </c>
      <c r="AN305" t="s">
        <v>5</v>
      </c>
      <c r="AP305" t="str">
        <f t="shared" si="4"/>
        <v/>
      </c>
    </row>
    <row r="306" spans="1:42">
      <c r="A306" t="s">
        <v>1124</v>
      </c>
      <c r="B306" s="4">
        <v>43403</v>
      </c>
      <c r="C306" s="1">
        <v>0.78125</v>
      </c>
      <c r="D306" t="s">
        <v>214</v>
      </c>
      <c r="E306" t="s">
        <v>1113</v>
      </c>
      <c r="F306" t="s">
        <v>277</v>
      </c>
      <c r="G306">
        <v>3105</v>
      </c>
      <c r="H306" t="s">
        <v>979</v>
      </c>
      <c r="I306" t="s">
        <v>980</v>
      </c>
      <c r="J306" t="s">
        <v>5</v>
      </c>
      <c r="K306" t="s">
        <v>1114</v>
      </c>
      <c r="L306" t="s">
        <v>1115</v>
      </c>
      <c r="M306">
        <v>2</v>
      </c>
      <c r="N306">
        <v>3</v>
      </c>
      <c r="O306">
        <v>51.62</v>
      </c>
      <c r="P306">
        <v>44.554600000000001</v>
      </c>
      <c r="Q306">
        <v>26.923400000000001</v>
      </c>
      <c r="R306">
        <v>8.2993000000000006</v>
      </c>
      <c r="S306">
        <v>4.4173999999999998</v>
      </c>
      <c r="T306">
        <v>2.8607999999999998</v>
      </c>
      <c r="U306">
        <v>2.2256999999999998</v>
      </c>
      <c r="V306">
        <v>0</v>
      </c>
      <c r="W306">
        <v>0</v>
      </c>
      <c r="X306">
        <v>0</v>
      </c>
      <c r="Y306">
        <v>4.4611999999999998</v>
      </c>
      <c r="Z306">
        <v>17.667899999999999</v>
      </c>
      <c r="AA306" t="s">
        <v>1021</v>
      </c>
      <c r="AB306">
        <v>1.6317999999999999</v>
      </c>
      <c r="AC306" t="s">
        <v>1125</v>
      </c>
      <c r="AD306">
        <v>1.8438000000000001</v>
      </c>
      <c r="AE306" t="s">
        <v>540</v>
      </c>
      <c r="AF306">
        <v>2.2098</v>
      </c>
      <c r="AG306">
        <v>0.3</v>
      </c>
      <c r="AH306">
        <v>169.01560000000001</v>
      </c>
      <c r="AI306">
        <v>10</v>
      </c>
      <c r="AJ306">
        <v>8</v>
      </c>
      <c r="AK306">
        <v>64</v>
      </c>
      <c r="AL306">
        <v>13</v>
      </c>
      <c r="AM306">
        <v>22</v>
      </c>
      <c r="AN306" t="s">
        <v>5</v>
      </c>
      <c r="AP306" t="str">
        <f t="shared" si="4"/>
        <v/>
      </c>
    </row>
    <row r="307" spans="1:42">
      <c r="A307" t="s">
        <v>1126</v>
      </c>
      <c r="B307" s="4">
        <v>43403</v>
      </c>
      <c r="C307" s="1">
        <v>0.78125</v>
      </c>
      <c r="D307" t="s">
        <v>214</v>
      </c>
      <c r="E307" t="s">
        <v>1113</v>
      </c>
      <c r="F307" t="s">
        <v>277</v>
      </c>
      <c r="G307">
        <v>3105</v>
      </c>
      <c r="H307" t="s">
        <v>979</v>
      </c>
      <c r="I307" t="s">
        <v>980</v>
      </c>
      <c r="J307" t="s">
        <v>5</v>
      </c>
      <c r="K307" t="s">
        <v>1114</v>
      </c>
      <c r="L307" t="s">
        <v>1115</v>
      </c>
      <c r="M307">
        <v>12</v>
      </c>
      <c r="N307">
        <v>3</v>
      </c>
      <c r="O307">
        <v>60.990299999999998</v>
      </c>
      <c r="P307">
        <v>40.4176</v>
      </c>
      <c r="Q307">
        <v>11.539400000000001</v>
      </c>
      <c r="R307">
        <v>7.6006999999999998</v>
      </c>
      <c r="S307">
        <v>2.5638999999999998</v>
      </c>
      <c r="T307">
        <v>3.3157000000000001</v>
      </c>
      <c r="U307">
        <v>0</v>
      </c>
      <c r="V307">
        <v>0</v>
      </c>
      <c r="W307">
        <v>0</v>
      </c>
      <c r="X307">
        <v>0</v>
      </c>
      <c r="Y307">
        <v>6.1947999999999999</v>
      </c>
      <c r="Z307">
        <v>20.185700000000001</v>
      </c>
      <c r="AA307" t="s">
        <v>1127</v>
      </c>
      <c r="AB307">
        <v>0.65849999999999997</v>
      </c>
      <c r="AC307" t="s">
        <v>1128</v>
      </c>
      <c r="AD307">
        <v>0.40970000000000001</v>
      </c>
      <c r="AE307" t="s">
        <v>1129</v>
      </c>
      <c r="AF307">
        <v>1.7782</v>
      </c>
      <c r="AG307">
        <v>12.4002</v>
      </c>
      <c r="AH307">
        <v>168.0548</v>
      </c>
      <c r="AI307">
        <v>4.5</v>
      </c>
      <c r="AJ307">
        <v>1</v>
      </c>
      <c r="AK307">
        <v>52</v>
      </c>
      <c r="AL307">
        <v>13</v>
      </c>
      <c r="AM307">
        <v>52</v>
      </c>
      <c r="AN307" t="s">
        <v>5</v>
      </c>
      <c r="AP307" t="str">
        <f t="shared" si="4"/>
        <v/>
      </c>
    </row>
    <row r="308" spans="1:42">
      <c r="A308" t="s">
        <v>1130</v>
      </c>
      <c r="B308" s="4">
        <v>43403</v>
      </c>
      <c r="C308" s="1">
        <v>0.78125</v>
      </c>
      <c r="D308" t="s">
        <v>214</v>
      </c>
      <c r="E308" t="s">
        <v>1113</v>
      </c>
      <c r="F308" t="s">
        <v>277</v>
      </c>
      <c r="G308">
        <v>3105</v>
      </c>
      <c r="H308" t="s">
        <v>979</v>
      </c>
      <c r="I308" t="s">
        <v>980</v>
      </c>
      <c r="J308" t="s">
        <v>5</v>
      </c>
      <c r="K308" t="s">
        <v>1114</v>
      </c>
      <c r="L308" t="s">
        <v>1115</v>
      </c>
      <c r="M308">
        <v>11</v>
      </c>
      <c r="N308">
        <v>3</v>
      </c>
      <c r="O308">
        <v>66.12</v>
      </c>
      <c r="P308">
        <v>37.748600000000003</v>
      </c>
      <c r="Q308">
        <v>17.264600000000002</v>
      </c>
      <c r="R308">
        <v>6.2492000000000001</v>
      </c>
      <c r="S308">
        <v>3.6960999999999999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10.155900000000001</v>
      </c>
      <c r="Z308">
        <v>13.9221</v>
      </c>
      <c r="AA308" t="s">
        <v>249</v>
      </c>
      <c r="AB308">
        <v>1.6478999999999999</v>
      </c>
      <c r="AC308" t="s">
        <v>1131</v>
      </c>
      <c r="AD308">
        <v>1.0702</v>
      </c>
      <c r="AE308" t="s">
        <v>1042</v>
      </c>
      <c r="AF308">
        <v>1.8075000000000001</v>
      </c>
      <c r="AG308">
        <v>8.2331000000000003</v>
      </c>
      <c r="AH308">
        <v>167.9152</v>
      </c>
      <c r="AI308">
        <v>5</v>
      </c>
      <c r="AJ308">
        <v>10</v>
      </c>
      <c r="AK308">
        <v>54</v>
      </c>
      <c r="AL308">
        <v>13</v>
      </c>
      <c r="AM308">
        <v>15</v>
      </c>
      <c r="AN308" t="s">
        <v>5</v>
      </c>
      <c r="AP308" t="str">
        <f t="shared" si="4"/>
        <v/>
      </c>
    </row>
    <row r="309" spans="1:42">
      <c r="A309" t="s">
        <v>1132</v>
      </c>
      <c r="B309" s="4">
        <v>43403</v>
      </c>
      <c r="C309" s="1">
        <v>0.78125</v>
      </c>
      <c r="D309" t="s">
        <v>214</v>
      </c>
      <c r="E309" t="s">
        <v>1113</v>
      </c>
      <c r="F309" t="s">
        <v>277</v>
      </c>
      <c r="G309">
        <v>3105</v>
      </c>
      <c r="H309" t="s">
        <v>979</v>
      </c>
      <c r="I309" t="s">
        <v>980</v>
      </c>
      <c r="J309" t="s">
        <v>5</v>
      </c>
      <c r="K309" t="s">
        <v>1114</v>
      </c>
      <c r="L309" t="s">
        <v>1115</v>
      </c>
      <c r="M309">
        <v>5</v>
      </c>
      <c r="N309">
        <v>3</v>
      </c>
      <c r="O309">
        <v>56.552</v>
      </c>
      <c r="P309">
        <v>27.9452</v>
      </c>
      <c r="Q309">
        <v>17.311</v>
      </c>
      <c r="R309">
        <v>7.9508000000000001</v>
      </c>
      <c r="S309">
        <v>6.2680999999999996</v>
      </c>
      <c r="T309">
        <v>3.4335</v>
      </c>
      <c r="U309">
        <v>2.7269000000000001</v>
      </c>
      <c r="V309">
        <v>0</v>
      </c>
      <c r="W309">
        <v>0</v>
      </c>
      <c r="X309">
        <v>0</v>
      </c>
      <c r="Y309">
        <v>4.3562000000000003</v>
      </c>
      <c r="Z309">
        <v>16.900700000000001</v>
      </c>
      <c r="AA309" t="s">
        <v>1133</v>
      </c>
      <c r="AB309">
        <v>1.5285</v>
      </c>
      <c r="AC309" t="s">
        <v>1134</v>
      </c>
      <c r="AD309">
        <v>0.28050000000000003</v>
      </c>
      <c r="AE309" t="s">
        <v>1135</v>
      </c>
      <c r="AF309">
        <v>1.5081</v>
      </c>
      <c r="AG309">
        <v>4.4242999999999997</v>
      </c>
      <c r="AH309">
        <v>151.1857</v>
      </c>
      <c r="AI309">
        <v>14</v>
      </c>
      <c r="AJ309">
        <v>3</v>
      </c>
      <c r="AK309">
        <v>62</v>
      </c>
      <c r="AL309">
        <v>13</v>
      </c>
      <c r="AM309">
        <v>32</v>
      </c>
      <c r="AN309" t="s">
        <v>5</v>
      </c>
      <c r="AP309" t="str">
        <f t="shared" si="4"/>
        <v/>
      </c>
    </row>
    <row r="310" spans="1:42">
      <c r="A310" t="s">
        <v>1136</v>
      </c>
      <c r="B310" s="4">
        <v>43403</v>
      </c>
      <c r="C310" s="1">
        <v>0.78125</v>
      </c>
      <c r="D310" t="s">
        <v>214</v>
      </c>
      <c r="E310" t="s">
        <v>1113</v>
      </c>
      <c r="F310" t="s">
        <v>277</v>
      </c>
      <c r="G310">
        <v>3105</v>
      </c>
      <c r="H310" t="s">
        <v>979</v>
      </c>
      <c r="I310" t="s">
        <v>980</v>
      </c>
      <c r="J310" t="s">
        <v>5</v>
      </c>
      <c r="K310" t="s">
        <v>1114</v>
      </c>
      <c r="L310" t="s">
        <v>1115</v>
      </c>
      <c r="M310">
        <v>9</v>
      </c>
      <c r="N310">
        <v>3</v>
      </c>
      <c r="O310">
        <v>34.5443</v>
      </c>
      <c r="P310">
        <v>43.770299999999999</v>
      </c>
      <c r="Q310">
        <v>23.707599999999999</v>
      </c>
      <c r="R310">
        <v>6.7164999999999999</v>
      </c>
      <c r="S310">
        <v>2.6760999999999999</v>
      </c>
      <c r="T310">
        <v>2.0853999999999999</v>
      </c>
      <c r="U310">
        <v>1.6899</v>
      </c>
      <c r="V310">
        <v>0</v>
      </c>
      <c r="W310">
        <v>0</v>
      </c>
      <c r="X310">
        <v>0</v>
      </c>
      <c r="Y310">
        <v>3.5266999999999999</v>
      </c>
      <c r="Z310">
        <v>16.2014</v>
      </c>
      <c r="AA310" t="s">
        <v>1137</v>
      </c>
      <c r="AB310">
        <v>1.9256</v>
      </c>
      <c r="AC310" t="s">
        <v>347</v>
      </c>
      <c r="AD310">
        <v>1.7490000000000001</v>
      </c>
      <c r="AE310" t="s">
        <v>1138</v>
      </c>
      <c r="AF310">
        <v>4.9622000000000002</v>
      </c>
      <c r="AG310">
        <v>6.1742999999999997</v>
      </c>
      <c r="AH310">
        <v>149.72929999999999</v>
      </c>
      <c r="AI310">
        <v>10</v>
      </c>
      <c r="AJ310">
        <v>7</v>
      </c>
      <c r="AK310">
        <v>57</v>
      </c>
      <c r="AL310">
        <v>13</v>
      </c>
      <c r="AM310">
        <v>44</v>
      </c>
      <c r="AN310" t="s">
        <v>5</v>
      </c>
      <c r="AP310" t="str">
        <f t="shared" si="4"/>
        <v/>
      </c>
    </row>
    <row r="311" spans="1:42">
      <c r="A311" t="s">
        <v>1139</v>
      </c>
      <c r="B311" s="4">
        <v>43403</v>
      </c>
      <c r="C311" s="1">
        <v>0.78125</v>
      </c>
      <c r="D311" t="s">
        <v>214</v>
      </c>
      <c r="E311" t="s">
        <v>1113</v>
      </c>
      <c r="F311" t="s">
        <v>277</v>
      </c>
      <c r="G311">
        <v>3105</v>
      </c>
      <c r="H311" t="s">
        <v>979</v>
      </c>
      <c r="I311" t="s">
        <v>980</v>
      </c>
      <c r="J311" t="s">
        <v>5</v>
      </c>
      <c r="K311" t="s">
        <v>1114</v>
      </c>
      <c r="L311" t="s">
        <v>1115</v>
      </c>
      <c r="M311">
        <v>13</v>
      </c>
      <c r="N311">
        <v>3</v>
      </c>
      <c r="O311">
        <v>33.976700000000001</v>
      </c>
      <c r="P311">
        <v>26.583500000000001</v>
      </c>
      <c r="Q311">
        <v>17.023</v>
      </c>
      <c r="R311">
        <v>6.0129999999999999</v>
      </c>
      <c r="S311">
        <v>4.9782999999999999</v>
      </c>
      <c r="T311">
        <v>3.2401</v>
      </c>
      <c r="U311">
        <v>2.1452</v>
      </c>
      <c r="V311">
        <v>1.6080000000000001</v>
      </c>
      <c r="W311">
        <v>0.76080000000000003</v>
      </c>
      <c r="X311">
        <v>0.93620000000000003</v>
      </c>
      <c r="Y311">
        <v>0</v>
      </c>
      <c r="Z311">
        <v>16.569299999999998</v>
      </c>
      <c r="AA311" t="s">
        <v>253</v>
      </c>
      <c r="AB311">
        <v>0.67979999999999996</v>
      </c>
      <c r="AC311" t="s">
        <v>309</v>
      </c>
      <c r="AD311">
        <v>0.37890000000000001</v>
      </c>
      <c r="AE311" t="s">
        <v>871</v>
      </c>
      <c r="AF311">
        <v>1.7165999999999999</v>
      </c>
      <c r="AG311">
        <v>8.1567000000000007</v>
      </c>
      <c r="AH311">
        <v>124.7662</v>
      </c>
      <c r="AI311">
        <v>16</v>
      </c>
      <c r="AJ311">
        <v>13</v>
      </c>
      <c r="AK311">
        <v>46</v>
      </c>
      <c r="AL311">
        <v>13</v>
      </c>
      <c r="AM311">
        <v>10</v>
      </c>
      <c r="AN311" t="s">
        <v>5</v>
      </c>
      <c r="AP311" t="str">
        <f t="shared" si="4"/>
        <v/>
      </c>
    </row>
    <row r="312" spans="1:42">
      <c r="A312" t="s">
        <v>1140</v>
      </c>
      <c r="B312" s="4">
        <v>43403</v>
      </c>
      <c r="C312" s="1">
        <v>0.78125</v>
      </c>
      <c r="D312" t="s">
        <v>214</v>
      </c>
      <c r="E312" t="s">
        <v>1113</v>
      </c>
      <c r="F312" t="s">
        <v>277</v>
      </c>
      <c r="G312">
        <v>3105</v>
      </c>
      <c r="H312" t="s">
        <v>979</v>
      </c>
      <c r="I312" t="s">
        <v>980</v>
      </c>
      <c r="J312" t="s">
        <v>5</v>
      </c>
      <c r="K312" t="s">
        <v>1114</v>
      </c>
      <c r="L312" t="s">
        <v>1115</v>
      </c>
      <c r="M312">
        <v>6</v>
      </c>
      <c r="N312">
        <v>3</v>
      </c>
      <c r="O312">
        <v>35.958500000000001</v>
      </c>
      <c r="P312">
        <v>33.722999999999999</v>
      </c>
      <c r="Q312">
        <v>13.495799999999999</v>
      </c>
      <c r="R312">
        <v>6.1304999999999996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11.683199999999999</v>
      </c>
      <c r="Z312">
        <v>14.0143</v>
      </c>
      <c r="AA312" t="s">
        <v>1141</v>
      </c>
      <c r="AB312">
        <v>1.8120000000000001</v>
      </c>
      <c r="AC312" t="s">
        <v>1142</v>
      </c>
      <c r="AD312">
        <v>0.1152</v>
      </c>
      <c r="AE312" t="s">
        <v>664</v>
      </c>
      <c r="AF312">
        <v>1.2783</v>
      </c>
      <c r="AG312">
        <v>0.9</v>
      </c>
      <c r="AH312">
        <v>119.11069999999999</v>
      </c>
      <c r="AI312">
        <v>25</v>
      </c>
      <c r="AJ312">
        <v>6</v>
      </c>
      <c r="AK312">
        <v>62</v>
      </c>
      <c r="AL312">
        <v>13</v>
      </c>
      <c r="AM312">
        <v>22</v>
      </c>
      <c r="AN312" t="s">
        <v>5</v>
      </c>
      <c r="AP312" t="str">
        <f t="shared" si="4"/>
        <v/>
      </c>
    </row>
    <row r="313" spans="1:42">
      <c r="A313" t="s">
        <v>1143</v>
      </c>
      <c r="B313" s="4">
        <v>43403</v>
      </c>
      <c r="C313" s="1">
        <v>0.78125</v>
      </c>
      <c r="D313" t="s">
        <v>214</v>
      </c>
      <c r="E313" t="s">
        <v>1113</v>
      </c>
      <c r="F313" t="s">
        <v>277</v>
      </c>
      <c r="G313">
        <v>3105</v>
      </c>
      <c r="H313" t="s">
        <v>979</v>
      </c>
      <c r="I313" t="s">
        <v>980</v>
      </c>
      <c r="J313" t="s">
        <v>5</v>
      </c>
      <c r="K313" t="s">
        <v>1114</v>
      </c>
      <c r="L313" t="s">
        <v>1115</v>
      </c>
      <c r="M313">
        <v>10</v>
      </c>
      <c r="N313">
        <v>3</v>
      </c>
      <c r="O313">
        <v>34.253399999999999</v>
      </c>
      <c r="P313">
        <v>24.9331</v>
      </c>
      <c r="Q313">
        <v>17.494299999999999</v>
      </c>
      <c r="R313">
        <v>5.1891999999999996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10.9969</v>
      </c>
      <c r="Z313">
        <v>0</v>
      </c>
      <c r="AA313" t="s">
        <v>983</v>
      </c>
      <c r="AB313">
        <v>2.6536</v>
      </c>
      <c r="AC313" t="s">
        <v>1144</v>
      </c>
      <c r="AD313">
        <v>1.349</v>
      </c>
      <c r="AE313" t="s">
        <v>1129</v>
      </c>
      <c r="AF313">
        <v>1.7782</v>
      </c>
      <c r="AG313">
        <v>3</v>
      </c>
      <c r="AH313">
        <v>101.6477</v>
      </c>
      <c r="AI313">
        <v>16</v>
      </c>
      <c r="AJ313">
        <v>11</v>
      </c>
      <c r="AK313">
        <v>55</v>
      </c>
      <c r="AL313">
        <v>13</v>
      </c>
      <c r="AM313">
        <v>141</v>
      </c>
      <c r="AN313" t="s">
        <v>5</v>
      </c>
      <c r="AP313" t="str">
        <f t="shared" si="4"/>
        <v/>
      </c>
    </row>
    <row r="314" spans="1:42">
      <c r="A314" t="s">
        <v>1146</v>
      </c>
      <c r="B314" s="4">
        <v>43403</v>
      </c>
      <c r="C314" s="1">
        <v>0.80208333333333337</v>
      </c>
      <c r="D314" t="s">
        <v>214</v>
      </c>
      <c r="E314" t="s">
        <v>719</v>
      </c>
      <c r="F314" t="s">
        <v>230</v>
      </c>
      <c r="G314">
        <v>3752</v>
      </c>
      <c r="H314" t="s">
        <v>979</v>
      </c>
      <c r="I314" t="s">
        <v>980</v>
      </c>
      <c r="J314" t="s">
        <v>233</v>
      </c>
      <c r="K314" t="s">
        <v>234</v>
      </c>
      <c r="L314" t="s">
        <v>1145</v>
      </c>
      <c r="M314">
        <v>3</v>
      </c>
      <c r="N314">
        <v>2</v>
      </c>
      <c r="O314">
        <v>76.305499999999995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116.0607</v>
      </c>
      <c r="Z314">
        <v>5.7142999999999997</v>
      </c>
      <c r="AA314" t="s">
        <v>1001</v>
      </c>
      <c r="AB314">
        <v>1.3445</v>
      </c>
      <c r="AC314" t="s">
        <v>1147</v>
      </c>
      <c r="AD314">
        <v>1.5734999999999999</v>
      </c>
      <c r="AE314" t="s">
        <v>461</v>
      </c>
      <c r="AF314">
        <v>2.1078999999999999</v>
      </c>
      <c r="AG314">
        <v>27</v>
      </c>
      <c r="AH314">
        <v>230.10640000000001</v>
      </c>
      <c r="AI314">
        <v>1.38</v>
      </c>
      <c r="AJ314">
        <v>2</v>
      </c>
      <c r="AK314">
        <v>0</v>
      </c>
      <c r="AL314">
        <v>8</v>
      </c>
      <c r="AM314">
        <v>36</v>
      </c>
      <c r="AN314" t="s">
        <v>240</v>
      </c>
      <c r="AP314" t="str">
        <f t="shared" si="4"/>
        <v/>
      </c>
    </row>
    <row r="315" spans="1:42">
      <c r="A315" t="s">
        <v>1148</v>
      </c>
      <c r="B315" s="4">
        <v>43403</v>
      </c>
      <c r="C315" s="1">
        <v>0.80208333333333337</v>
      </c>
      <c r="D315" t="s">
        <v>214</v>
      </c>
      <c r="E315" t="s">
        <v>719</v>
      </c>
      <c r="F315" t="s">
        <v>230</v>
      </c>
      <c r="G315">
        <v>3752</v>
      </c>
      <c r="H315" t="s">
        <v>979</v>
      </c>
      <c r="I315" t="s">
        <v>980</v>
      </c>
      <c r="J315" t="s">
        <v>233</v>
      </c>
      <c r="K315" t="s">
        <v>234</v>
      </c>
      <c r="L315" t="s">
        <v>1145</v>
      </c>
      <c r="M315">
        <v>1</v>
      </c>
      <c r="N315">
        <v>2</v>
      </c>
      <c r="O315">
        <v>65.176000000000002</v>
      </c>
      <c r="P315">
        <v>33.1556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42.701500000000003</v>
      </c>
      <c r="Z315">
        <v>16.190000000000001</v>
      </c>
      <c r="AA315" t="s">
        <v>246</v>
      </c>
      <c r="AB315">
        <v>1.9227000000000001</v>
      </c>
      <c r="AC315" t="s">
        <v>1149</v>
      </c>
      <c r="AD315">
        <v>1.5298</v>
      </c>
      <c r="AE315" t="s">
        <v>251</v>
      </c>
      <c r="AF315">
        <v>2.0386000000000002</v>
      </c>
      <c r="AG315">
        <v>1.5</v>
      </c>
      <c r="AH315">
        <v>164.21430000000001</v>
      </c>
      <c r="AI315">
        <v>4</v>
      </c>
      <c r="AJ315">
        <v>4</v>
      </c>
      <c r="AK315">
        <v>0</v>
      </c>
      <c r="AL315">
        <v>8</v>
      </c>
      <c r="AM315">
        <v>14</v>
      </c>
      <c r="AN315" t="s">
        <v>240</v>
      </c>
      <c r="AP315" t="str">
        <f t="shared" si="4"/>
        <v/>
      </c>
    </row>
    <row r="316" spans="1:42">
      <c r="A316" t="s">
        <v>1150</v>
      </c>
      <c r="B316" s="4">
        <v>43403</v>
      </c>
      <c r="C316" s="1">
        <v>0.80208333333333337</v>
      </c>
      <c r="D316" t="s">
        <v>214</v>
      </c>
      <c r="E316" t="s">
        <v>719</v>
      </c>
      <c r="F316" t="s">
        <v>230</v>
      </c>
      <c r="G316">
        <v>3752</v>
      </c>
      <c r="H316" t="s">
        <v>979</v>
      </c>
      <c r="I316" t="s">
        <v>980</v>
      </c>
      <c r="J316" t="s">
        <v>233</v>
      </c>
      <c r="K316" t="s">
        <v>234</v>
      </c>
      <c r="L316" t="s">
        <v>1145</v>
      </c>
      <c r="M316">
        <v>2</v>
      </c>
      <c r="N316">
        <v>2</v>
      </c>
      <c r="O316">
        <v>54.420499999999997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82.773600000000002</v>
      </c>
      <c r="Z316">
        <v>17.425699999999999</v>
      </c>
      <c r="AA316" t="s">
        <v>1033</v>
      </c>
      <c r="AB316">
        <v>1.5004999999999999</v>
      </c>
      <c r="AC316" t="s">
        <v>1151</v>
      </c>
      <c r="AD316">
        <v>3.1280999999999999</v>
      </c>
      <c r="AE316" t="s">
        <v>310</v>
      </c>
      <c r="AF316">
        <v>2.0095000000000001</v>
      </c>
      <c r="AG316">
        <v>0</v>
      </c>
      <c r="AH316">
        <v>161.25790000000001</v>
      </c>
      <c r="AI316">
        <v>5</v>
      </c>
      <c r="AJ316">
        <v>6</v>
      </c>
      <c r="AK316">
        <v>0</v>
      </c>
      <c r="AL316">
        <v>8</v>
      </c>
      <c r="AM316">
        <v>22</v>
      </c>
      <c r="AN316" t="s">
        <v>240</v>
      </c>
      <c r="AP316" t="str">
        <f t="shared" si="4"/>
        <v/>
      </c>
    </row>
    <row r="317" spans="1:42">
      <c r="A317" t="s">
        <v>1152</v>
      </c>
      <c r="B317" s="4">
        <v>43403</v>
      </c>
      <c r="C317" s="1">
        <v>0.80208333333333337</v>
      </c>
      <c r="D317" t="s">
        <v>214</v>
      </c>
      <c r="E317" t="s">
        <v>719</v>
      </c>
      <c r="F317" t="s">
        <v>230</v>
      </c>
      <c r="G317">
        <v>3752</v>
      </c>
      <c r="H317" t="s">
        <v>979</v>
      </c>
      <c r="I317" t="s">
        <v>980</v>
      </c>
      <c r="J317" t="s">
        <v>233</v>
      </c>
      <c r="K317" t="s">
        <v>234</v>
      </c>
      <c r="L317" t="s">
        <v>1145</v>
      </c>
      <c r="M317">
        <v>8</v>
      </c>
      <c r="N317">
        <v>2</v>
      </c>
      <c r="O317">
        <v>37.770699999999998</v>
      </c>
      <c r="P317">
        <v>36.354799999999997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33.327300000000001</v>
      </c>
      <c r="Z317">
        <v>12.972099999999999</v>
      </c>
      <c r="AA317" t="s">
        <v>1044</v>
      </c>
      <c r="AB317">
        <v>0.89559999999999995</v>
      </c>
      <c r="AC317" t="s">
        <v>1153</v>
      </c>
      <c r="AD317">
        <v>0.47289999999999999</v>
      </c>
      <c r="AE317" t="s">
        <v>1154</v>
      </c>
      <c r="AF317">
        <v>0.81830000000000003</v>
      </c>
      <c r="AG317">
        <v>0</v>
      </c>
      <c r="AH317">
        <v>122.6117</v>
      </c>
      <c r="AI317">
        <v>50</v>
      </c>
      <c r="AJ317">
        <v>3</v>
      </c>
      <c r="AK317">
        <v>0</v>
      </c>
      <c r="AL317">
        <v>8</v>
      </c>
      <c r="AM317">
        <v>20</v>
      </c>
      <c r="AN317" t="s">
        <v>240</v>
      </c>
      <c r="AP317" t="str">
        <f t="shared" si="4"/>
        <v/>
      </c>
    </row>
    <row r="318" spans="1:42">
      <c r="A318" t="s">
        <v>1155</v>
      </c>
      <c r="B318" s="4">
        <v>43403</v>
      </c>
      <c r="C318" s="1">
        <v>0.80208333333333337</v>
      </c>
      <c r="D318" t="s">
        <v>214</v>
      </c>
      <c r="E318" t="s">
        <v>719</v>
      </c>
      <c r="F318" t="s">
        <v>230</v>
      </c>
      <c r="G318">
        <v>3752</v>
      </c>
      <c r="H318" t="s">
        <v>979</v>
      </c>
      <c r="I318" t="s">
        <v>980</v>
      </c>
      <c r="J318" t="s">
        <v>233</v>
      </c>
      <c r="K318" t="s">
        <v>234</v>
      </c>
      <c r="L318" t="s">
        <v>1145</v>
      </c>
      <c r="M318">
        <v>7</v>
      </c>
      <c r="N318">
        <v>2</v>
      </c>
      <c r="O318">
        <v>43.349499999999999</v>
      </c>
      <c r="P318">
        <v>27.738600000000002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31.248100000000001</v>
      </c>
      <c r="Z318">
        <v>14.821400000000001</v>
      </c>
      <c r="AA318" t="s">
        <v>997</v>
      </c>
      <c r="AB318">
        <v>1.9948999999999999</v>
      </c>
      <c r="AC318" t="s">
        <v>1156</v>
      </c>
      <c r="AD318">
        <v>0.85019999999999996</v>
      </c>
      <c r="AE318" t="s">
        <v>273</v>
      </c>
      <c r="AF318">
        <v>0.39279999999999998</v>
      </c>
      <c r="AG318">
        <v>1.5</v>
      </c>
      <c r="AH318">
        <v>121.8956</v>
      </c>
      <c r="AI318">
        <v>33</v>
      </c>
      <c r="AJ318">
        <v>5</v>
      </c>
      <c r="AK318">
        <v>0</v>
      </c>
      <c r="AL318">
        <v>8</v>
      </c>
      <c r="AM318">
        <v>22</v>
      </c>
      <c r="AN318" t="s">
        <v>240</v>
      </c>
      <c r="AP318" t="str">
        <f t="shared" si="4"/>
        <v/>
      </c>
    </row>
    <row r="319" spans="1:42">
      <c r="A319" t="s">
        <v>1157</v>
      </c>
      <c r="B319" s="4">
        <v>43403</v>
      </c>
      <c r="C319" s="1">
        <v>0.80208333333333337</v>
      </c>
      <c r="D319" t="s">
        <v>214</v>
      </c>
      <c r="E319" t="s">
        <v>719</v>
      </c>
      <c r="F319" t="s">
        <v>230</v>
      </c>
      <c r="G319">
        <v>3752</v>
      </c>
      <c r="H319" t="s">
        <v>979</v>
      </c>
      <c r="I319" t="s">
        <v>980</v>
      </c>
      <c r="J319" t="s">
        <v>233</v>
      </c>
      <c r="K319" t="s">
        <v>234</v>
      </c>
      <c r="L319" t="s">
        <v>1145</v>
      </c>
      <c r="M319">
        <v>6</v>
      </c>
      <c r="N319">
        <v>2</v>
      </c>
      <c r="O319">
        <v>31.852900000000002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48.448300000000003</v>
      </c>
      <c r="Z319">
        <v>14.3171</v>
      </c>
      <c r="AA319" t="s">
        <v>1158</v>
      </c>
      <c r="AB319">
        <v>1.1888000000000001</v>
      </c>
      <c r="AC319" t="s">
        <v>262</v>
      </c>
      <c r="AD319">
        <v>1.5857000000000001</v>
      </c>
      <c r="AE319" t="s">
        <v>1159</v>
      </c>
      <c r="AF319">
        <v>8.4443999999999999</v>
      </c>
      <c r="AG319">
        <v>0</v>
      </c>
      <c r="AH319">
        <v>105.8373</v>
      </c>
      <c r="AI319">
        <v>12</v>
      </c>
      <c r="AJ319">
        <v>7</v>
      </c>
      <c r="AK319">
        <v>0</v>
      </c>
      <c r="AL319">
        <v>8</v>
      </c>
      <c r="AM319">
        <v>10</v>
      </c>
      <c r="AN319" t="s">
        <v>240</v>
      </c>
      <c r="AP319" t="str">
        <f t="shared" si="4"/>
        <v/>
      </c>
    </row>
    <row r="320" spans="1:42">
      <c r="A320" t="s">
        <v>1160</v>
      </c>
      <c r="B320" s="4">
        <v>43403</v>
      </c>
      <c r="C320" s="1">
        <v>0.80208333333333337</v>
      </c>
      <c r="D320" t="s">
        <v>214</v>
      </c>
      <c r="E320" t="s">
        <v>719</v>
      </c>
      <c r="F320" t="s">
        <v>230</v>
      </c>
      <c r="G320">
        <v>3752</v>
      </c>
      <c r="H320" t="s">
        <v>979</v>
      </c>
      <c r="I320" t="s">
        <v>980</v>
      </c>
      <c r="J320" t="s">
        <v>233</v>
      </c>
      <c r="K320" t="s">
        <v>234</v>
      </c>
      <c r="L320" t="s">
        <v>1145</v>
      </c>
      <c r="M320">
        <v>4</v>
      </c>
      <c r="N320">
        <v>2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 t="s">
        <v>1051</v>
      </c>
      <c r="AB320">
        <v>3.1953</v>
      </c>
      <c r="AC320" t="s">
        <v>1161</v>
      </c>
      <c r="AD320">
        <v>3.7324000000000002</v>
      </c>
      <c r="AE320" t="s">
        <v>540</v>
      </c>
      <c r="AF320">
        <v>2.0297999999999998</v>
      </c>
      <c r="AG320">
        <v>0</v>
      </c>
      <c r="AH320">
        <v>8.9574999999999996</v>
      </c>
      <c r="AI320">
        <v>5</v>
      </c>
      <c r="AJ320">
        <v>8</v>
      </c>
      <c r="AK320">
        <v>0</v>
      </c>
      <c r="AL320">
        <v>8</v>
      </c>
      <c r="AN320" t="s">
        <v>240</v>
      </c>
      <c r="AP320" t="str">
        <f t="shared" si="4"/>
        <v/>
      </c>
    </row>
    <row r="321" spans="1:42">
      <c r="A321" t="s">
        <v>1162</v>
      </c>
      <c r="B321" s="4">
        <v>43403</v>
      </c>
      <c r="C321" s="1">
        <v>0.80208333333333337</v>
      </c>
      <c r="D321" t="s">
        <v>214</v>
      </c>
      <c r="E321" t="s">
        <v>719</v>
      </c>
      <c r="F321" t="s">
        <v>230</v>
      </c>
      <c r="G321">
        <v>3752</v>
      </c>
      <c r="H321" t="s">
        <v>979</v>
      </c>
      <c r="I321" t="s">
        <v>980</v>
      </c>
      <c r="J321" t="s">
        <v>233</v>
      </c>
      <c r="K321" t="s">
        <v>234</v>
      </c>
      <c r="L321" t="s">
        <v>1145</v>
      </c>
      <c r="M321">
        <v>5</v>
      </c>
      <c r="N321">
        <v>2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 t="s">
        <v>987</v>
      </c>
      <c r="AB321">
        <v>2.581</v>
      </c>
      <c r="AC321" t="s">
        <v>1163</v>
      </c>
      <c r="AD321">
        <v>0.87080000000000002</v>
      </c>
      <c r="AE321" t="s">
        <v>270</v>
      </c>
      <c r="AF321">
        <v>2.1995</v>
      </c>
      <c r="AG321">
        <v>0</v>
      </c>
      <c r="AH321">
        <v>5.6513</v>
      </c>
      <c r="AI321">
        <v>10</v>
      </c>
      <c r="AJ321">
        <v>1</v>
      </c>
      <c r="AK321">
        <v>0</v>
      </c>
      <c r="AL321">
        <v>8</v>
      </c>
      <c r="AN321" t="s">
        <v>240</v>
      </c>
      <c r="AP321" t="str">
        <f t="shared" si="4"/>
        <v/>
      </c>
    </row>
    <row r="322" spans="1:42">
      <c r="A322" t="s">
        <v>1166</v>
      </c>
      <c r="B322" s="4">
        <v>43403</v>
      </c>
      <c r="C322" s="1">
        <v>0.82291666666666663</v>
      </c>
      <c r="D322" t="s">
        <v>214</v>
      </c>
      <c r="E322" t="s">
        <v>1164</v>
      </c>
      <c r="F322" t="s">
        <v>230</v>
      </c>
      <c r="G322">
        <v>3752</v>
      </c>
      <c r="H322" t="s">
        <v>979</v>
      </c>
      <c r="I322" t="s">
        <v>980</v>
      </c>
      <c r="J322" t="s">
        <v>5</v>
      </c>
      <c r="K322" t="s">
        <v>234</v>
      </c>
      <c r="L322" t="s">
        <v>1165</v>
      </c>
      <c r="M322">
        <v>6</v>
      </c>
      <c r="N322">
        <v>2</v>
      </c>
      <c r="O322">
        <v>78.025999999999996</v>
      </c>
      <c r="P322">
        <v>58.758699999999997</v>
      </c>
      <c r="Q322">
        <v>26.3017</v>
      </c>
      <c r="R322">
        <v>10.1914</v>
      </c>
      <c r="S322">
        <v>5.5644</v>
      </c>
      <c r="T322">
        <v>5.8592000000000004</v>
      </c>
      <c r="U322">
        <v>4.0749000000000004</v>
      </c>
      <c r="V322">
        <v>2.7747000000000002</v>
      </c>
      <c r="W322">
        <v>0</v>
      </c>
      <c r="X322">
        <v>0</v>
      </c>
      <c r="Y322">
        <v>3.7214999999999998</v>
      </c>
      <c r="Z322">
        <v>16.597100000000001</v>
      </c>
      <c r="AA322" t="s">
        <v>1033</v>
      </c>
      <c r="AB322">
        <v>1.3673</v>
      </c>
      <c r="AC322" t="s">
        <v>1163</v>
      </c>
      <c r="AD322">
        <v>1.3708</v>
      </c>
      <c r="AE322" t="s">
        <v>464</v>
      </c>
      <c r="AF322">
        <v>1.9112</v>
      </c>
      <c r="AG322">
        <v>17.3</v>
      </c>
      <c r="AH322">
        <v>233.81899999999999</v>
      </c>
      <c r="AI322">
        <v>14</v>
      </c>
      <c r="AJ322">
        <v>10</v>
      </c>
      <c r="AK322">
        <v>68</v>
      </c>
      <c r="AL322">
        <v>10</v>
      </c>
      <c r="AM322">
        <v>13</v>
      </c>
      <c r="AN322" t="s">
        <v>1167</v>
      </c>
      <c r="AP322" t="str">
        <f t="shared" ref="AP322:AP344" si="5">IF(AND(D322&lt;&gt;D321,C322&lt;&gt;C321),"Bold","")</f>
        <v/>
      </c>
    </row>
    <row r="323" spans="1:42">
      <c r="A323" t="s">
        <v>1168</v>
      </c>
      <c r="B323" s="4">
        <v>43403</v>
      </c>
      <c r="C323" s="1">
        <v>0.82291666666666663</v>
      </c>
      <c r="D323" t="s">
        <v>214</v>
      </c>
      <c r="E323" t="s">
        <v>1164</v>
      </c>
      <c r="F323" t="s">
        <v>230</v>
      </c>
      <c r="G323">
        <v>3752</v>
      </c>
      <c r="H323" t="s">
        <v>979</v>
      </c>
      <c r="I323" t="s">
        <v>980</v>
      </c>
      <c r="J323" t="s">
        <v>5</v>
      </c>
      <c r="K323" t="s">
        <v>234</v>
      </c>
      <c r="L323" t="s">
        <v>1165</v>
      </c>
      <c r="M323">
        <v>2</v>
      </c>
      <c r="N323">
        <v>2</v>
      </c>
      <c r="O323">
        <v>62.212000000000003</v>
      </c>
      <c r="P323">
        <v>58.309600000000003</v>
      </c>
      <c r="Q323">
        <v>28.502600000000001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30.334299999999999</v>
      </c>
      <c r="Z323">
        <v>18.8186</v>
      </c>
      <c r="AA323" t="s">
        <v>1051</v>
      </c>
      <c r="AB323">
        <v>3.4140999999999999</v>
      </c>
      <c r="AC323" t="s">
        <v>1169</v>
      </c>
      <c r="AD323">
        <v>2.9365000000000001</v>
      </c>
      <c r="AE323" t="s">
        <v>1083</v>
      </c>
      <c r="AF323">
        <v>1.6501999999999999</v>
      </c>
      <c r="AG323">
        <v>5.9329000000000001</v>
      </c>
      <c r="AH323">
        <v>212.11070000000001</v>
      </c>
      <c r="AI323">
        <v>3.5</v>
      </c>
      <c r="AJ323">
        <v>1</v>
      </c>
      <c r="AK323">
        <v>73</v>
      </c>
      <c r="AL323">
        <v>10</v>
      </c>
      <c r="AM323">
        <v>10</v>
      </c>
      <c r="AN323" t="s">
        <v>1167</v>
      </c>
      <c r="AP323" t="str">
        <f t="shared" si="5"/>
        <v/>
      </c>
    </row>
    <row r="324" spans="1:42">
      <c r="A324" t="s">
        <v>1170</v>
      </c>
      <c r="B324" s="4">
        <v>43403</v>
      </c>
      <c r="C324" s="1">
        <v>0.82291666666666663</v>
      </c>
      <c r="D324" t="s">
        <v>214</v>
      </c>
      <c r="E324" t="s">
        <v>1164</v>
      </c>
      <c r="F324" t="s">
        <v>230</v>
      </c>
      <c r="G324">
        <v>3752</v>
      </c>
      <c r="H324" t="s">
        <v>979</v>
      </c>
      <c r="I324" t="s">
        <v>980</v>
      </c>
      <c r="J324" t="s">
        <v>5</v>
      </c>
      <c r="K324" t="s">
        <v>234</v>
      </c>
      <c r="L324" t="s">
        <v>1165</v>
      </c>
      <c r="M324">
        <v>3</v>
      </c>
      <c r="N324">
        <v>2</v>
      </c>
      <c r="O324">
        <v>74.715999999999994</v>
      </c>
      <c r="P324">
        <v>46.081000000000003</v>
      </c>
      <c r="Q324">
        <v>30.604299999999999</v>
      </c>
      <c r="R324">
        <v>5.7950999999999997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18.930900000000001</v>
      </c>
      <c r="Z324">
        <v>19.0943</v>
      </c>
      <c r="AA324" t="s">
        <v>987</v>
      </c>
      <c r="AB324">
        <v>2.0985999999999998</v>
      </c>
      <c r="AC324" t="s">
        <v>247</v>
      </c>
      <c r="AD324">
        <v>1.2612000000000001</v>
      </c>
      <c r="AE324" t="s">
        <v>1171</v>
      </c>
      <c r="AF324">
        <v>1.0349999999999999</v>
      </c>
      <c r="AG324">
        <v>9.4</v>
      </c>
      <c r="AH324">
        <v>209.0164</v>
      </c>
      <c r="AI324">
        <v>5</v>
      </c>
      <c r="AJ324">
        <v>9</v>
      </c>
      <c r="AK324">
        <v>72</v>
      </c>
      <c r="AL324">
        <v>10</v>
      </c>
      <c r="AM324">
        <v>20</v>
      </c>
      <c r="AN324" t="s">
        <v>1167</v>
      </c>
      <c r="AP324" t="str">
        <f t="shared" si="5"/>
        <v/>
      </c>
    </row>
    <row r="325" spans="1:42">
      <c r="A325" t="s">
        <v>1172</v>
      </c>
      <c r="B325" s="4">
        <v>43403</v>
      </c>
      <c r="C325" s="1">
        <v>0.82291666666666663</v>
      </c>
      <c r="D325" t="s">
        <v>214</v>
      </c>
      <c r="E325" t="s">
        <v>1164</v>
      </c>
      <c r="F325" t="s">
        <v>230</v>
      </c>
      <c r="G325">
        <v>3752</v>
      </c>
      <c r="H325" t="s">
        <v>979</v>
      </c>
      <c r="I325" t="s">
        <v>980</v>
      </c>
      <c r="J325" t="s">
        <v>5</v>
      </c>
      <c r="K325" t="s">
        <v>234</v>
      </c>
      <c r="L325" t="s">
        <v>1165</v>
      </c>
      <c r="M325">
        <v>7</v>
      </c>
      <c r="N325">
        <v>2</v>
      </c>
      <c r="O325">
        <v>83.14</v>
      </c>
      <c r="P325">
        <v>38.898899999999998</v>
      </c>
      <c r="Q325">
        <v>18.951799999999999</v>
      </c>
      <c r="R325">
        <v>10.1326</v>
      </c>
      <c r="S325">
        <v>5.2267000000000001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12.915100000000001</v>
      </c>
      <c r="Z325">
        <v>18.32</v>
      </c>
      <c r="AA325" t="s">
        <v>1158</v>
      </c>
      <c r="AB325">
        <v>1.1888000000000001</v>
      </c>
      <c r="AC325" t="s">
        <v>262</v>
      </c>
      <c r="AD325">
        <v>1.5857000000000001</v>
      </c>
      <c r="AE325" t="s">
        <v>1173</v>
      </c>
      <c r="AF325">
        <v>0.96120000000000005</v>
      </c>
      <c r="AG325">
        <v>12.1</v>
      </c>
      <c r="AH325">
        <v>203.42080000000001</v>
      </c>
      <c r="AI325">
        <v>4.5</v>
      </c>
      <c r="AJ325">
        <v>3</v>
      </c>
      <c r="AK325">
        <v>67</v>
      </c>
      <c r="AL325">
        <v>10</v>
      </c>
      <c r="AM325">
        <v>13</v>
      </c>
      <c r="AN325" t="s">
        <v>1167</v>
      </c>
      <c r="AP325" t="str">
        <f t="shared" si="5"/>
        <v/>
      </c>
    </row>
    <row r="326" spans="1:42">
      <c r="A326" t="s">
        <v>1174</v>
      </c>
      <c r="B326" s="4">
        <v>43403</v>
      </c>
      <c r="C326" s="1">
        <v>0.82291666666666663</v>
      </c>
      <c r="D326" t="s">
        <v>214</v>
      </c>
      <c r="E326" t="s">
        <v>1164</v>
      </c>
      <c r="F326" t="s">
        <v>230</v>
      </c>
      <c r="G326">
        <v>3752</v>
      </c>
      <c r="H326" t="s">
        <v>979</v>
      </c>
      <c r="I326" t="s">
        <v>980</v>
      </c>
      <c r="J326" t="s">
        <v>5</v>
      </c>
      <c r="K326" t="s">
        <v>234</v>
      </c>
      <c r="L326" t="s">
        <v>1165</v>
      </c>
      <c r="M326">
        <v>5</v>
      </c>
      <c r="N326">
        <v>2</v>
      </c>
      <c r="O326">
        <v>43.337000000000003</v>
      </c>
      <c r="P326">
        <v>46.1614</v>
      </c>
      <c r="Q326">
        <v>22.540800000000001</v>
      </c>
      <c r="R326">
        <v>7.6654</v>
      </c>
      <c r="S326">
        <v>3.8271999999999999</v>
      </c>
      <c r="T326">
        <v>6.4988000000000001</v>
      </c>
      <c r="U326">
        <v>3.1164000000000001</v>
      </c>
      <c r="V326">
        <v>0</v>
      </c>
      <c r="W326">
        <v>0</v>
      </c>
      <c r="X326">
        <v>0</v>
      </c>
      <c r="Y326">
        <v>4.8849</v>
      </c>
      <c r="Z326">
        <v>15.424300000000001</v>
      </c>
      <c r="AA326" t="s">
        <v>1044</v>
      </c>
      <c r="AB326">
        <v>1.8288</v>
      </c>
      <c r="AC326" t="s">
        <v>546</v>
      </c>
      <c r="AD326">
        <v>2.0007999999999999</v>
      </c>
      <c r="AE326" t="s">
        <v>1175</v>
      </c>
      <c r="AF326">
        <v>3.9815999999999998</v>
      </c>
      <c r="AG326">
        <v>25.587</v>
      </c>
      <c r="AH326">
        <v>186.8544</v>
      </c>
      <c r="AI326">
        <v>12</v>
      </c>
      <c r="AJ326">
        <v>7</v>
      </c>
      <c r="AK326">
        <v>71</v>
      </c>
      <c r="AL326">
        <v>10</v>
      </c>
      <c r="AM326">
        <v>34</v>
      </c>
      <c r="AN326" t="s">
        <v>1167</v>
      </c>
      <c r="AP326" t="str">
        <f t="shared" si="5"/>
        <v/>
      </c>
    </row>
    <row r="327" spans="1:42">
      <c r="A327" t="s">
        <v>1176</v>
      </c>
      <c r="B327" s="4">
        <v>43403</v>
      </c>
      <c r="C327" s="1">
        <v>0.82291666666666663</v>
      </c>
      <c r="D327" t="s">
        <v>214</v>
      </c>
      <c r="E327" t="s">
        <v>1164</v>
      </c>
      <c r="F327" t="s">
        <v>230</v>
      </c>
      <c r="G327">
        <v>3752</v>
      </c>
      <c r="H327" t="s">
        <v>979</v>
      </c>
      <c r="I327" t="s">
        <v>980</v>
      </c>
      <c r="J327" t="s">
        <v>5</v>
      </c>
      <c r="K327" t="s">
        <v>234</v>
      </c>
      <c r="L327" t="s">
        <v>1165</v>
      </c>
      <c r="M327">
        <v>4</v>
      </c>
      <c r="N327">
        <v>2</v>
      </c>
      <c r="O327">
        <v>53.589700000000001</v>
      </c>
      <c r="P327">
        <v>51.858400000000003</v>
      </c>
      <c r="Q327">
        <v>22.898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25.8217</v>
      </c>
      <c r="Z327">
        <v>16.359300000000001</v>
      </c>
      <c r="AA327" t="s">
        <v>1021</v>
      </c>
      <c r="AB327">
        <v>1.6317999999999999</v>
      </c>
      <c r="AC327" t="s">
        <v>1125</v>
      </c>
      <c r="AD327">
        <v>1.8438000000000001</v>
      </c>
      <c r="AE327" t="s">
        <v>1118</v>
      </c>
      <c r="AF327">
        <v>1.371</v>
      </c>
      <c r="AG327">
        <v>0.9</v>
      </c>
      <c r="AH327">
        <v>176.27369999999999</v>
      </c>
      <c r="AI327">
        <v>6.5</v>
      </c>
      <c r="AJ327">
        <v>2</v>
      </c>
      <c r="AK327">
        <v>72</v>
      </c>
      <c r="AL327">
        <v>10</v>
      </c>
      <c r="AM327">
        <v>27</v>
      </c>
      <c r="AN327" t="s">
        <v>1167</v>
      </c>
      <c r="AP327" t="str">
        <f t="shared" si="5"/>
        <v/>
      </c>
    </row>
    <row r="328" spans="1:42">
      <c r="A328" t="s">
        <v>1177</v>
      </c>
      <c r="B328" s="4">
        <v>43403</v>
      </c>
      <c r="C328" s="1">
        <v>0.82291666666666663</v>
      </c>
      <c r="D328" t="s">
        <v>214</v>
      </c>
      <c r="E328" t="s">
        <v>1164</v>
      </c>
      <c r="F328" t="s">
        <v>230</v>
      </c>
      <c r="G328">
        <v>3752</v>
      </c>
      <c r="H328" t="s">
        <v>979</v>
      </c>
      <c r="I328" t="s">
        <v>980</v>
      </c>
      <c r="J328" t="s">
        <v>5</v>
      </c>
      <c r="K328" t="s">
        <v>234</v>
      </c>
      <c r="L328" t="s">
        <v>1165</v>
      </c>
      <c r="M328">
        <v>1</v>
      </c>
      <c r="N328">
        <v>2</v>
      </c>
      <c r="O328">
        <v>45.866599999999998</v>
      </c>
      <c r="P328">
        <v>53.561999999999998</v>
      </c>
      <c r="Q328">
        <v>21.736599999999999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24.572600000000001</v>
      </c>
      <c r="Z328">
        <v>16.3764</v>
      </c>
      <c r="AA328" t="s">
        <v>983</v>
      </c>
      <c r="AB328">
        <v>2.5284</v>
      </c>
      <c r="AC328" t="s">
        <v>1178</v>
      </c>
      <c r="AD328">
        <v>1.7206999999999999</v>
      </c>
      <c r="AE328" t="s">
        <v>267</v>
      </c>
      <c r="AF328">
        <v>1.0225</v>
      </c>
      <c r="AG328">
        <v>7.3329000000000004</v>
      </c>
      <c r="AH328">
        <v>174.71889999999999</v>
      </c>
      <c r="AI328">
        <v>6</v>
      </c>
      <c r="AJ328">
        <v>8</v>
      </c>
      <c r="AK328">
        <v>75</v>
      </c>
      <c r="AL328">
        <v>10</v>
      </c>
      <c r="AM328">
        <v>75</v>
      </c>
      <c r="AN328" t="s">
        <v>1167</v>
      </c>
      <c r="AP328" t="str">
        <f t="shared" si="5"/>
        <v/>
      </c>
    </row>
    <row r="329" spans="1:42">
      <c r="A329" t="s">
        <v>1179</v>
      </c>
      <c r="B329" s="4">
        <v>43403</v>
      </c>
      <c r="C329" s="1">
        <v>0.82291666666666663</v>
      </c>
      <c r="D329" t="s">
        <v>214</v>
      </c>
      <c r="E329" t="s">
        <v>1164</v>
      </c>
      <c r="F329" t="s">
        <v>230</v>
      </c>
      <c r="G329">
        <v>3752</v>
      </c>
      <c r="H329" t="s">
        <v>979</v>
      </c>
      <c r="I329" t="s">
        <v>980</v>
      </c>
      <c r="J329" t="s">
        <v>5</v>
      </c>
      <c r="K329" t="s">
        <v>234</v>
      </c>
      <c r="L329" t="s">
        <v>1165</v>
      </c>
      <c r="M329">
        <v>9</v>
      </c>
      <c r="N329">
        <v>2</v>
      </c>
      <c r="O329">
        <v>57.04</v>
      </c>
      <c r="P329">
        <v>31.7834</v>
      </c>
      <c r="Q329">
        <v>17.9041</v>
      </c>
      <c r="R329">
        <v>10.4339</v>
      </c>
      <c r="S329">
        <v>3.9861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10.840999999999999</v>
      </c>
      <c r="Z329">
        <v>17.66</v>
      </c>
      <c r="AA329" t="s">
        <v>1180</v>
      </c>
      <c r="AB329">
        <v>1.5097</v>
      </c>
      <c r="AC329" t="s">
        <v>1181</v>
      </c>
      <c r="AD329">
        <v>2.2921999999999998</v>
      </c>
      <c r="AE329" t="s">
        <v>259</v>
      </c>
      <c r="AF329">
        <v>0.41099999999999998</v>
      </c>
      <c r="AG329">
        <v>12.7</v>
      </c>
      <c r="AH329">
        <v>166.56129999999999</v>
      </c>
      <c r="AI329">
        <v>7</v>
      </c>
      <c r="AJ329">
        <v>6</v>
      </c>
      <c r="AK329">
        <v>63</v>
      </c>
      <c r="AL329">
        <v>10</v>
      </c>
      <c r="AM329">
        <v>12</v>
      </c>
      <c r="AN329" t="s">
        <v>1167</v>
      </c>
      <c r="AP329" t="str">
        <f t="shared" si="5"/>
        <v/>
      </c>
    </row>
    <row r="330" spans="1:42">
      <c r="A330" t="s">
        <v>1182</v>
      </c>
      <c r="B330" s="4">
        <v>43403</v>
      </c>
      <c r="C330" s="1">
        <v>0.82291666666666663</v>
      </c>
      <c r="D330" t="s">
        <v>214</v>
      </c>
      <c r="E330" t="s">
        <v>1164</v>
      </c>
      <c r="F330" t="s">
        <v>230</v>
      </c>
      <c r="G330">
        <v>3752</v>
      </c>
      <c r="H330" t="s">
        <v>979</v>
      </c>
      <c r="I330" t="s">
        <v>980</v>
      </c>
      <c r="J330" t="s">
        <v>5</v>
      </c>
      <c r="K330" t="s">
        <v>234</v>
      </c>
      <c r="L330" t="s">
        <v>1165</v>
      </c>
      <c r="M330">
        <v>8</v>
      </c>
      <c r="N330">
        <v>2</v>
      </c>
      <c r="O330">
        <v>42.675400000000003</v>
      </c>
      <c r="P330">
        <v>45.687399999999997</v>
      </c>
      <c r="Q330">
        <v>14.587999999999999</v>
      </c>
      <c r="R330">
        <v>5.7294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13.345499999999999</v>
      </c>
      <c r="Z330">
        <v>11.5707</v>
      </c>
      <c r="AA330" t="s">
        <v>1001</v>
      </c>
      <c r="AB330">
        <v>1.0368999999999999</v>
      </c>
      <c r="AC330" t="s">
        <v>1156</v>
      </c>
      <c r="AD330">
        <v>0.85019999999999996</v>
      </c>
      <c r="AE330" t="s">
        <v>1042</v>
      </c>
      <c r="AF330">
        <v>1.6245000000000001</v>
      </c>
      <c r="AG330">
        <v>2.4</v>
      </c>
      <c r="AH330">
        <v>139.50810000000001</v>
      </c>
      <c r="AI330">
        <v>16</v>
      </c>
      <c r="AJ330">
        <v>5</v>
      </c>
      <c r="AK330">
        <v>67</v>
      </c>
      <c r="AL330">
        <v>10</v>
      </c>
      <c r="AM330">
        <v>57</v>
      </c>
      <c r="AN330" t="s">
        <v>1167</v>
      </c>
      <c r="AP330" t="str">
        <f t="shared" si="5"/>
        <v/>
      </c>
    </row>
    <row r="331" spans="1:42">
      <c r="A331" t="s">
        <v>1183</v>
      </c>
      <c r="B331" s="4">
        <v>43403</v>
      </c>
      <c r="C331" s="1">
        <v>0.82291666666666663</v>
      </c>
      <c r="D331" t="s">
        <v>214</v>
      </c>
      <c r="E331" t="s">
        <v>1164</v>
      </c>
      <c r="F331" t="s">
        <v>230</v>
      </c>
      <c r="G331">
        <v>3752</v>
      </c>
      <c r="H331" t="s">
        <v>979</v>
      </c>
      <c r="I331" t="s">
        <v>980</v>
      </c>
      <c r="J331" t="s">
        <v>5</v>
      </c>
      <c r="K331" t="s">
        <v>234</v>
      </c>
      <c r="L331" t="s">
        <v>1165</v>
      </c>
      <c r="M331">
        <v>10</v>
      </c>
      <c r="N331">
        <v>2</v>
      </c>
      <c r="O331">
        <v>45.152799999999999</v>
      </c>
      <c r="P331">
        <v>30.340900000000001</v>
      </c>
      <c r="Q331">
        <v>15.268700000000001</v>
      </c>
      <c r="R331">
        <v>6.8423999999999996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12.7653</v>
      </c>
      <c r="Z331">
        <v>5.7142999999999997</v>
      </c>
      <c r="AA331" t="s">
        <v>997</v>
      </c>
      <c r="AB331">
        <v>1.3281000000000001</v>
      </c>
      <c r="AC331" t="s">
        <v>1184</v>
      </c>
      <c r="AD331">
        <v>0.42180000000000001</v>
      </c>
      <c r="AE331" t="s">
        <v>1185</v>
      </c>
      <c r="AF331">
        <v>1.6516999999999999</v>
      </c>
      <c r="AG331">
        <v>7.8</v>
      </c>
      <c r="AH331">
        <v>127.286</v>
      </c>
      <c r="AI331">
        <v>25</v>
      </c>
      <c r="AJ331">
        <v>4</v>
      </c>
      <c r="AK331">
        <v>54</v>
      </c>
      <c r="AL331">
        <v>10</v>
      </c>
      <c r="AM331">
        <v>29</v>
      </c>
      <c r="AN331" t="s">
        <v>1167</v>
      </c>
      <c r="AP331" t="str">
        <f t="shared" si="5"/>
        <v/>
      </c>
    </row>
    <row r="332" spans="1:42">
      <c r="A332" t="s">
        <v>1187</v>
      </c>
      <c r="B332" s="4">
        <v>43403</v>
      </c>
      <c r="C332" s="1">
        <v>0.84375</v>
      </c>
      <c r="D332" t="s">
        <v>214</v>
      </c>
      <c r="E332" t="s">
        <v>1164</v>
      </c>
      <c r="F332" t="s">
        <v>230</v>
      </c>
      <c r="G332">
        <v>3752</v>
      </c>
      <c r="H332" t="s">
        <v>979</v>
      </c>
      <c r="I332" t="s">
        <v>980</v>
      </c>
      <c r="J332" t="s">
        <v>233</v>
      </c>
      <c r="K332" t="s">
        <v>278</v>
      </c>
      <c r="L332" t="s">
        <v>1186</v>
      </c>
      <c r="M332">
        <v>2</v>
      </c>
      <c r="N332">
        <v>3</v>
      </c>
      <c r="O332">
        <v>93.575000000000003</v>
      </c>
      <c r="P332">
        <v>37.454900000000002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56.227699999999999</v>
      </c>
      <c r="Z332">
        <v>20.512899999999998</v>
      </c>
      <c r="AA332" t="s">
        <v>1010</v>
      </c>
      <c r="AB332">
        <v>2.3643999999999998</v>
      </c>
      <c r="AC332" t="s">
        <v>1011</v>
      </c>
      <c r="AD332">
        <v>1.669</v>
      </c>
      <c r="AE332" t="s">
        <v>1188</v>
      </c>
      <c r="AF332">
        <v>2.1627999999999998</v>
      </c>
      <c r="AG332">
        <v>60.6</v>
      </c>
      <c r="AH332">
        <v>274.56659999999999</v>
      </c>
      <c r="AI332">
        <v>4</v>
      </c>
      <c r="AJ332">
        <v>3</v>
      </c>
      <c r="AK332">
        <v>0</v>
      </c>
      <c r="AL332">
        <v>13</v>
      </c>
      <c r="AM332">
        <v>34</v>
      </c>
      <c r="AN332" t="s">
        <v>240</v>
      </c>
      <c r="AP332" t="str">
        <f t="shared" si="5"/>
        <v/>
      </c>
    </row>
    <row r="333" spans="1:42">
      <c r="A333" t="s">
        <v>1189</v>
      </c>
      <c r="B333" s="4">
        <v>43403</v>
      </c>
      <c r="C333" s="1">
        <v>0.84375</v>
      </c>
      <c r="D333" t="s">
        <v>214</v>
      </c>
      <c r="E333" t="s">
        <v>1164</v>
      </c>
      <c r="F333" t="s">
        <v>230</v>
      </c>
      <c r="G333">
        <v>3752</v>
      </c>
      <c r="H333" t="s">
        <v>979</v>
      </c>
      <c r="I333" t="s">
        <v>980</v>
      </c>
      <c r="J333" t="s">
        <v>233</v>
      </c>
      <c r="K333" t="s">
        <v>278</v>
      </c>
      <c r="L333" t="s">
        <v>1186</v>
      </c>
      <c r="M333">
        <v>1</v>
      </c>
      <c r="N333">
        <v>3</v>
      </c>
      <c r="O333">
        <v>85.344999999999999</v>
      </c>
      <c r="P333">
        <v>59.754199999999997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64.095100000000002</v>
      </c>
      <c r="Z333">
        <v>18.687899999999999</v>
      </c>
      <c r="AA333" t="s">
        <v>1001</v>
      </c>
      <c r="AB333">
        <v>1.3445</v>
      </c>
      <c r="AC333" t="s">
        <v>1147</v>
      </c>
      <c r="AD333">
        <v>1.5734999999999999</v>
      </c>
      <c r="AE333" t="s">
        <v>540</v>
      </c>
      <c r="AF333">
        <v>2.1189</v>
      </c>
      <c r="AG333">
        <v>35</v>
      </c>
      <c r="AH333">
        <v>267.91910000000001</v>
      </c>
      <c r="AI333">
        <v>3</v>
      </c>
      <c r="AJ333">
        <v>10</v>
      </c>
      <c r="AK333">
        <v>0</v>
      </c>
      <c r="AL333">
        <v>13</v>
      </c>
      <c r="AM333">
        <v>33</v>
      </c>
      <c r="AN333" t="s">
        <v>240</v>
      </c>
      <c r="AP333" t="str">
        <f t="shared" si="5"/>
        <v/>
      </c>
    </row>
    <row r="334" spans="1:42">
      <c r="A334" t="s">
        <v>1190</v>
      </c>
      <c r="B334" s="4">
        <v>43403</v>
      </c>
      <c r="C334" s="1">
        <v>0.84375</v>
      </c>
      <c r="D334" t="s">
        <v>214</v>
      </c>
      <c r="E334" t="s">
        <v>1164</v>
      </c>
      <c r="F334" t="s">
        <v>230</v>
      </c>
      <c r="G334">
        <v>3752</v>
      </c>
      <c r="H334" t="s">
        <v>979</v>
      </c>
      <c r="I334" t="s">
        <v>980</v>
      </c>
      <c r="J334" t="s">
        <v>233</v>
      </c>
      <c r="K334" t="s">
        <v>278</v>
      </c>
      <c r="L334" t="s">
        <v>1186</v>
      </c>
      <c r="M334">
        <v>4</v>
      </c>
      <c r="N334">
        <v>3</v>
      </c>
      <c r="O334">
        <v>91.665000000000006</v>
      </c>
      <c r="P334">
        <v>37.317300000000003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55.393799999999999</v>
      </c>
      <c r="Z334">
        <v>9.1475000000000009</v>
      </c>
      <c r="AA334" t="s">
        <v>1051</v>
      </c>
      <c r="AB334">
        <v>3.1953</v>
      </c>
      <c r="AC334" t="s">
        <v>1161</v>
      </c>
      <c r="AD334">
        <v>3.7324000000000002</v>
      </c>
      <c r="AE334" t="s">
        <v>255</v>
      </c>
      <c r="AF334">
        <v>0.83650000000000002</v>
      </c>
      <c r="AG334">
        <v>37.5</v>
      </c>
      <c r="AH334">
        <v>238.7878</v>
      </c>
      <c r="AI334">
        <v>4</v>
      </c>
      <c r="AJ334">
        <v>2</v>
      </c>
      <c r="AK334">
        <v>0</v>
      </c>
      <c r="AL334">
        <v>13</v>
      </c>
      <c r="AM334">
        <v>27</v>
      </c>
      <c r="AN334" t="s">
        <v>240</v>
      </c>
      <c r="AP334" t="str">
        <f t="shared" si="5"/>
        <v/>
      </c>
    </row>
    <row r="335" spans="1:42">
      <c r="A335" t="s">
        <v>1191</v>
      </c>
      <c r="B335" s="4">
        <v>43403</v>
      </c>
      <c r="C335" s="1">
        <v>0.84375</v>
      </c>
      <c r="D335" t="s">
        <v>214</v>
      </c>
      <c r="E335" t="s">
        <v>1164</v>
      </c>
      <c r="F335" t="s">
        <v>230</v>
      </c>
      <c r="G335">
        <v>3752</v>
      </c>
      <c r="H335" t="s">
        <v>979</v>
      </c>
      <c r="I335" t="s">
        <v>980</v>
      </c>
      <c r="J335" t="s">
        <v>233</v>
      </c>
      <c r="K335" t="s">
        <v>278</v>
      </c>
      <c r="L335" t="s">
        <v>1186</v>
      </c>
      <c r="M335">
        <v>8</v>
      </c>
      <c r="N335">
        <v>3</v>
      </c>
      <c r="O335">
        <v>81.913200000000003</v>
      </c>
      <c r="P335">
        <v>39.331000000000003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52.496400000000001</v>
      </c>
      <c r="Z335">
        <v>19.925000000000001</v>
      </c>
      <c r="AA335" t="s">
        <v>1192</v>
      </c>
      <c r="AB335">
        <v>1.0688</v>
      </c>
      <c r="AC335" t="s">
        <v>1193</v>
      </c>
      <c r="AD335">
        <v>1.4626999999999999</v>
      </c>
      <c r="AE335" t="s">
        <v>725</v>
      </c>
      <c r="AF335">
        <v>2.1084000000000001</v>
      </c>
      <c r="AG335">
        <v>12.6</v>
      </c>
      <c r="AH335">
        <v>210.90549999999999</v>
      </c>
      <c r="AI335">
        <v>12</v>
      </c>
      <c r="AJ335">
        <v>12</v>
      </c>
      <c r="AK335">
        <v>0</v>
      </c>
      <c r="AL335">
        <v>13</v>
      </c>
      <c r="AM335">
        <v>31</v>
      </c>
      <c r="AN335" t="s">
        <v>240</v>
      </c>
      <c r="AP335" t="str">
        <f t="shared" si="5"/>
        <v/>
      </c>
    </row>
    <row r="336" spans="1:42">
      <c r="A336" t="s">
        <v>1194</v>
      </c>
      <c r="B336" s="4">
        <v>43403</v>
      </c>
      <c r="C336" s="1">
        <v>0.84375</v>
      </c>
      <c r="D336" t="s">
        <v>214</v>
      </c>
      <c r="E336" t="s">
        <v>1164</v>
      </c>
      <c r="F336" t="s">
        <v>230</v>
      </c>
      <c r="G336">
        <v>3752</v>
      </c>
      <c r="H336" t="s">
        <v>979</v>
      </c>
      <c r="I336" t="s">
        <v>980</v>
      </c>
      <c r="J336" t="s">
        <v>233</v>
      </c>
      <c r="K336" t="s">
        <v>278</v>
      </c>
      <c r="L336" t="s">
        <v>1186</v>
      </c>
      <c r="M336">
        <v>7</v>
      </c>
      <c r="N336">
        <v>3</v>
      </c>
      <c r="O336">
        <v>72.64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110.4854</v>
      </c>
      <c r="Z336">
        <v>19.968599999999999</v>
      </c>
      <c r="AA336" t="s">
        <v>1033</v>
      </c>
      <c r="AB336">
        <v>1.6853</v>
      </c>
      <c r="AC336" t="s">
        <v>1034</v>
      </c>
      <c r="AD336">
        <v>0.63429999999999997</v>
      </c>
      <c r="AE336" t="s">
        <v>540</v>
      </c>
      <c r="AF336">
        <v>2.1189</v>
      </c>
      <c r="AG336">
        <v>2.1</v>
      </c>
      <c r="AH336">
        <v>209.63249999999999</v>
      </c>
      <c r="AI336">
        <v>12</v>
      </c>
      <c r="AJ336">
        <v>6</v>
      </c>
      <c r="AK336">
        <v>0</v>
      </c>
      <c r="AL336">
        <v>13</v>
      </c>
      <c r="AM336">
        <v>21</v>
      </c>
      <c r="AN336" t="s">
        <v>240</v>
      </c>
      <c r="AP336" t="str">
        <f t="shared" si="5"/>
        <v/>
      </c>
    </row>
    <row r="337" spans="1:42">
      <c r="A337" t="s">
        <v>1195</v>
      </c>
      <c r="B337" s="4">
        <v>43403</v>
      </c>
      <c r="C337" s="1">
        <v>0.84375</v>
      </c>
      <c r="D337" t="s">
        <v>214</v>
      </c>
      <c r="E337" t="s">
        <v>1164</v>
      </c>
      <c r="F337" t="s">
        <v>230</v>
      </c>
      <c r="G337">
        <v>3752</v>
      </c>
      <c r="H337" t="s">
        <v>979</v>
      </c>
      <c r="I337" t="s">
        <v>980</v>
      </c>
      <c r="J337" t="s">
        <v>233</v>
      </c>
      <c r="K337" t="s">
        <v>278</v>
      </c>
      <c r="L337" t="s">
        <v>1186</v>
      </c>
      <c r="M337">
        <v>9</v>
      </c>
      <c r="N337">
        <v>3</v>
      </c>
      <c r="O337">
        <v>58.033999999999999</v>
      </c>
      <c r="P337">
        <v>19.645700000000001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33.0777</v>
      </c>
      <c r="Z337">
        <v>19.0793</v>
      </c>
      <c r="AA337" t="s">
        <v>997</v>
      </c>
      <c r="AB337">
        <v>2.1484999999999999</v>
      </c>
      <c r="AC337" t="s">
        <v>998</v>
      </c>
      <c r="AD337">
        <v>2.1474000000000002</v>
      </c>
      <c r="AE337" t="s">
        <v>810</v>
      </c>
      <c r="AF337">
        <v>2.8584000000000001</v>
      </c>
      <c r="AG337">
        <v>3.6</v>
      </c>
      <c r="AH337">
        <v>140.59100000000001</v>
      </c>
      <c r="AI337">
        <v>25</v>
      </c>
      <c r="AJ337">
        <v>5</v>
      </c>
      <c r="AK337">
        <v>0</v>
      </c>
      <c r="AL337">
        <v>13</v>
      </c>
      <c r="AM337">
        <v>26</v>
      </c>
      <c r="AN337" t="s">
        <v>240</v>
      </c>
      <c r="AP337" t="str">
        <f t="shared" si="5"/>
        <v/>
      </c>
    </row>
    <row r="338" spans="1:42">
      <c r="A338" t="s">
        <v>1196</v>
      </c>
      <c r="B338" s="4">
        <v>43403</v>
      </c>
      <c r="C338" s="1">
        <v>0.84375</v>
      </c>
      <c r="D338" t="s">
        <v>214</v>
      </c>
      <c r="E338" t="s">
        <v>1164</v>
      </c>
      <c r="F338" t="s">
        <v>230</v>
      </c>
      <c r="G338">
        <v>3752</v>
      </c>
      <c r="H338" t="s">
        <v>979</v>
      </c>
      <c r="I338" t="s">
        <v>980</v>
      </c>
      <c r="J338" t="s">
        <v>233</v>
      </c>
      <c r="K338" t="s">
        <v>278</v>
      </c>
      <c r="L338" t="s">
        <v>1186</v>
      </c>
      <c r="M338">
        <v>13</v>
      </c>
      <c r="N338">
        <v>3</v>
      </c>
      <c r="O338">
        <v>54.988700000000001</v>
      </c>
      <c r="P338">
        <v>23.170300000000001</v>
      </c>
      <c r="Q338">
        <v>15.376099999999999</v>
      </c>
      <c r="R338">
        <v>6.6125999999999996</v>
      </c>
      <c r="S338">
        <v>3.6736</v>
      </c>
      <c r="T338">
        <v>2.3818999999999999</v>
      </c>
      <c r="U338">
        <v>2.2801999999999998</v>
      </c>
      <c r="V338">
        <v>1.5536000000000001</v>
      </c>
      <c r="W338">
        <v>0</v>
      </c>
      <c r="X338">
        <v>0</v>
      </c>
      <c r="Y338">
        <v>2.0912999999999999</v>
      </c>
      <c r="Z338">
        <v>14.314299999999999</v>
      </c>
      <c r="AA338" t="s">
        <v>1180</v>
      </c>
      <c r="AB338">
        <v>1.0405</v>
      </c>
      <c r="AC338" t="s">
        <v>1197</v>
      </c>
      <c r="AD338">
        <v>0</v>
      </c>
      <c r="AE338" t="s">
        <v>660</v>
      </c>
      <c r="AF338">
        <v>3.153</v>
      </c>
      <c r="AG338">
        <v>6.9218999999999999</v>
      </c>
      <c r="AH338">
        <v>137.55789999999999</v>
      </c>
      <c r="AI338">
        <v>66</v>
      </c>
      <c r="AJ338">
        <v>9</v>
      </c>
      <c r="AK338">
        <v>52</v>
      </c>
      <c r="AL338">
        <v>13</v>
      </c>
      <c r="AM338">
        <v>9</v>
      </c>
      <c r="AN338" t="s">
        <v>240</v>
      </c>
      <c r="AP338" t="str">
        <f t="shared" si="5"/>
        <v/>
      </c>
    </row>
    <row r="339" spans="1:42">
      <c r="A339" t="s">
        <v>1198</v>
      </c>
      <c r="B339" s="4">
        <v>43403</v>
      </c>
      <c r="C339" s="1">
        <v>0.84375</v>
      </c>
      <c r="D339" t="s">
        <v>214</v>
      </c>
      <c r="E339" t="s">
        <v>1164</v>
      </c>
      <c r="F339" t="s">
        <v>230</v>
      </c>
      <c r="G339">
        <v>3752</v>
      </c>
      <c r="H339" t="s">
        <v>979</v>
      </c>
      <c r="I339" t="s">
        <v>980</v>
      </c>
      <c r="J339" t="s">
        <v>233</v>
      </c>
      <c r="K339" t="s">
        <v>278</v>
      </c>
      <c r="L339" t="s">
        <v>1186</v>
      </c>
      <c r="M339">
        <v>11</v>
      </c>
      <c r="N339">
        <v>3</v>
      </c>
      <c r="O339">
        <v>38.946300000000001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59.237299999999998</v>
      </c>
      <c r="Z339">
        <v>17.6829</v>
      </c>
      <c r="AA339" t="s">
        <v>1063</v>
      </c>
      <c r="AB339">
        <v>0.44340000000000002</v>
      </c>
      <c r="AC339" t="s">
        <v>998</v>
      </c>
      <c r="AD339">
        <v>2.1474000000000002</v>
      </c>
      <c r="AE339" t="s">
        <v>664</v>
      </c>
      <c r="AF339">
        <v>1.7070000000000001</v>
      </c>
      <c r="AG339">
        <v>3.6</v>
      </c>
      <c r="AH339">
        <v>123.76430000000001</v>
      </c>
      <c r="AI339">
        <v>33</v>
      </c>
      <c r="AJ339">
        <v>13</v>
      </c>
      <c r="AK339">
        <v>0</v>
      </c>
      <c r="AL339">
        <v>13</v>
      </c>
      <c r="AM339">
        <v>34</v>
      </c>
      <c r="AN339" t="s">
        <v>240</v>
      </c>
      <c r="AP339" t="str">
        <f t="shared" si="5"/>
        <v/>
      </c>
    </row>
    <row r="340" spans="1:42">
      <c r="A340" t="s">
        <v>1199</v>
      </c>
      <c r="B340" s="4">
        <v>43403</v>
      </c>
      <c r="C340" s="1">
        <v>0.84375</v>
      </c>
      <c r="D340" t="s">
        <v>214</v>
      </c>
      <c r="E340" t="s">
        <v>1164</v>
      </c>
      <c r="F340" t="s">
        <v>230</v>
      </c>
      <c r="G340">
        <v>3752</v>
      </c>
      <c r="H340" t="s">
        <v>979</v>
      </c>
      <c r="I340" t="s">
        <v>980</v>
      </c>
      <c r="J340" t="s">
        <v>233</v>
      </c>
      <c r="K340" t="s">
        <v>278</v>
      </c>
      <c r="L340" t="s">
        <v>1186</v>
      </c>
      <c r="M340">
        <v>6</v>
      </c>
      <c r="N340">
        <v>3</v>
      </c>
      <c r="O340">
        <v>40.223399999999998</v>
      </c>
      <c r="P340">
        <v>28.441099999999999</v>
      </c>
      <c r="Q340">
        <v>13.495799999999999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16.098600000000001</v>
      </c>
      <c r="Z340">
        <v>12.6143</v>
      </c>
      <c r="AA340" t="s">
        <v>1200</v>
      </c>
      <c r="AB340">
        <v>2.2431999999999999</v>
      </c>
      <c r="AC340" t="s">
        <v>1059</v>
      </c>
      <c r="AD340">
        <v>1.6891</v>
      </c>
      <c r="AE340" t="s">
        <v>1135</v>
      </c>
      <c r="AF340">
        <v>1.5888</v>
      </c>
      <c r="AG340">
        <v>3.6</v>
      </c>
      <c r="AH340">
        <v>119.99420000000001</v>
      </c>
      <c r="AI340">
        <v>66</v>
      </c>
      <c r="AJ340">
        <v>8</v>
      </c>
      <c r="AK340">
        <v>0</v>
      </c>
      <c r="AL340">
        <v>13</v>
      </c>
      <c r="AM340">
        <v>28</v>
      </c>
      <c r="AN340" t="s">
        <v>240</v>
      </c>
      <c r="AP340" t="str">
        <f t="shared" si="5"/>
        <v/>
      </c>
    </row>
    <row r="341" spans="1:42">
      <c r="A341" t="s">
        <v>1201</v>
      </c>
      <c r="B341" s="4">
        <v>43403</v>
      </c>
      <c r="C341" s="1">
        <v>0.84375</v>
      </c>
      <c r="D341" t="s">
        <v>214</v>
      </c>
      <c r="E341" t="s">
        <v>1164</v>
      </c>
      <c r="F341" t="s">
        <v>230</v>
      </c>
      <c r="G341">
        <v>3752</v>
      </c>
      <c r="H341" t="s">
        <v>979</v>
      </c>
      <c r="I341" t="s">
        <v>980</v>
      </c>
      <c r="J341" t="s">
        <v>233</v>
      </c>
      <c r="K341" t="s">
        <v>278</v>
      </c>
      <c r="L341" t="s">
        <v>1186</v>
      </c>
      <c r="M341">
        <v>3</v>
      </c>
      <c r="N341">
        <v>4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 t="s">
        <v>457</v>
      </c>
      <c r="AB341">
        <v>1.8697999999999999</v>
      </c>
      <c r="AC341" t="s">
        <v>458</v>
      </c>
      <c r="AD341">
        <v>1.6093</v>
      </c>
      <c r="AE341" t="s">
        <v>1202</v>
      </c>
      <c r="AF341">
        <v>5.1047000000000002</v>
      </c>
      <c r="AG341">
        <v>3.4</v>
      </c>
      <c r="AH341">
        <v>11.9838</v>
      </c>
      <c r="AI341">
        <v>33</v>
      </c>
      <c r="AJ341">
        <v>1</v>
      </c>
      <c r="AK341">
        <v>0</v>
      </c>
      <c r="AL341">
        <v>13</v>
      </c>
      <c r="AN341" t="s">
        <v>240</v>
      </c>
      <c r="AP341" t="str">
        <f t="shared" si="5"/>
        <v/>
      </c>
    </row>
    <row r="342" spans="1:42">
      <c r="A342" t="s">
        <v>1203</v>
      </c>
      <c r="B342" s="4">
        <v>43403</v>
      </c>
      <c r="C342" s="1">
        <v>0.84375</v>
      </c>
      <c r="D342" t="s">
        <v>214</v>
      </c>
      <c r="E342" t="s">
        <v>1164</v>
      </c>
      <c r="F342" t="s">
        <v>230</v>
      </c>
      <c r="G342">
        <v>3752</v>
      </c>
      <c r="H342" t="s">
        <v>979</v>
      </c>
      <c r="I342" t="s">
        <v>980</v>
      </c>
      <c r="J342" t="s">
        <v>233</v>
      </c>
      <c r="K342" t="s">
        <v>278</v>
      </c>
      <c r="L342" t="s">
        <v>1186</v>
      </c>
      <c r="M342">
        <v>10</v>
      </c>
      <c r="N342">
        <v>3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 t="s">
        <v>249</v>
      </c>
      <c r="AB342">
        <v>2.3786999999999998</v>
      </c>
      <c r="AC342" t="s">
        <v>1151</v>
      </c>
      <c r="AD342">
        <v>3.1280999999999999</v>
      </c>
      <c r="AE342" t="s">
        <v>1015</v>
      </c>
      <c r="AF342">
        <v>2.5028000000000001</v>
      </c>
      <c r="AG342">
        <v>3.6</v>
      </c>
      <c r="AH342">
        <v>11.6096</v>
      </c>
      <c r="AI342">
        <v>4</v>
      </c>
      <c r="AJ342">
        <v>11</v>
      </c>
      <c r="AK342">
        <v>0</v>
      </c>
      <c r="AL342">
        <v>13</v>
      </c>
      <c r="AN342" t="s">
        <v>240</v>
      </c>
      <c r="AP342" t="str">
        <f t="shared" si="5"/>
        <v/>
      </c>
    </row>
    <row r="343" spans="1:42">
      <c r="A343" t="s">
        <v>1204</v>
      </c>
      <c r="B343" s="4">
        <v>43403</v>
      </c>
      <c r="C343" s="1">
        <v>0.84375</v>
      </c>
      <c r="D343" t="s">
        <v>214</v>
      </c>
      <c r="E343" t="s">
        <v>1164</v>
      </c>
      <c r="F343" t="s">
        <v>230</v>
      </c>
      <c r="G343">
        <v>3752</v>
      </c>
      <c r="H343" t="s">
        <v>979</v>
      </c>
      <c r="I343" t="s">
        <v>980</v>
      </c>
      <c r="J343" t="s">
        <v>233</v>
      </c>
      <c r="K343" t="s">
        <v>278</v>
      </c>
      <c r="L343" t="s">
        <v>1186</v>
      </c>
      <c r="M343">
        <v>12</v>
      </c>
      <c r="N343">
        <v>3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 t="s">
        <v>1205</v>
      </c>
      <c r="AB343">
        <v>1.1757</v>
      </c>
      <c r="AC343" t="s">
        <v>710</v>
      </c>
      <c r="AD343">
        <v>1.3749</v>
      </c>
      <c r="AE343" t="s">
        <v>1206</v>
      </c>
      <c r="AF343">
        <v>0.83889999999999998</v>
      </c>
      <c r="AG343">
        <v>6.1</v>
      </c>
      <c r="AH343">
        <v>9.4894999999999996</v>
      </c>
      <c r="AI343">
        <v>66</v>
      </c>
      <c r="AJ343">
        <v>4</v>
      </c>
      <c r="AK343">
        <v>0</v>
      </c>
      <c r="AL343">
        <v>13</v>
      </c>
      <c r="AN343" t="s">
        <v>240</v>
      </c>
      <c r="AP343" t="str">
        <f t="shared" si="5"/>
        <v/>
      </c>
    </row>
    <row r="344" spans="1:42">
      <c r="A344" t="s">
        <v>1207</v>
      </c>
      <c r="B344" s="4">
        <v>43403</v>
      </c>
      <c r="C344" s="1">
        <v>0.84375</v>
      </c>
      <c r="D344" t="s">
        <v>214</v>
      </c>
      <c r="E344" t="s">
        <v>1164</v>
      </c>
      <c r="F344" t="s">
        <v>230</v>
      </c>
      <c r="G344">
        <v>3752</v>
      </c>
      <c r="H344" t="s">
        <v>979</v>
      </c>
      <c r="I344" t="s">
        <v>980</v>
      </c>
      <c r="J344" t="s">
        <v>233</v>
      </c>
      <c r="K344" t="s">
        <v>278</v>
      </c>
      <c r="L344" t="s">
        <v>1186</v>
      </c>
      <c r="M344">
        <v>5</v>
      </c>
      <c r="N344">
        <v>3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 t="s">
        <v>1058</v>
      </c>
      <c r="AB344">
        <v>1.5022</v>
      </c>
      <c r="AC344" t="s">
        <v>1059</v>
      </c>
      <c r="AD344">
        <v>1.6891</v>
      </c>
      <c r="AE344" t="s">
        <v>1208</v>
      </c>
      <c r="AF344">
        <v>3.7423000000000002</v>
      </c>
      <c r="AG344">
        <v>2.1</v>
      </c>
      <c r="AH344">
        <v>9.0335999999999999</v>
      </c>
      <c r="AI344">
        <v>7</v>
      </c>
      <c r="AJ344">
        <v>7</v>
      </c>
      <c r="AK344">
        <v>0</v>
      </c>
      <c r="AL344">
        <v>13</v>
      </c>
      <c r="AN344" t="s">
        <v>240</v>
      </c>
      <c r="AP344" t="str">
        <f t="shared" si="5"/>
        <v/>
      </c>
    </row>
    <row r="345" spans="1:42">
      <c r="B345" s="4" t="s">
        <v>1209</v>
      </c>
      <c r="C345" s="1"/>
      <c r="J345"/>
    </row>
    <row r="346" spans="1:42">
      <c r="B346" s="4"/>
      <c r="C346" s="1"/>
      <c r="J346"/>
    </row>
    <row r="347" spans="1:42">
      <c r="B347" s="4"/>
      <c r="C347" s="1"/>
      <c r="J347"/>
    </row>
    <row r="348" spans="1:42">
      <c r="B348" s="4"/>
      <c r="C348" s="1"/>
      <c r="J348"/>
    </row>
    <row r="349" spans="1:42">
      <c r="B349" s="4"/>
      <c r="C349" s="1"/>
      <c r="J349"/>
    </row>
    <row r="350" spans="1:42">
      <c r="B350" s="4"/>
      <c r="C350" s="1"/>
      <c r="J350"/>
    </row>
    <row r="351" spans="1:42">
      <c r="B351" s="4"/>
      <c r="C351" s="1"/>
      <c r="J351"/>
    </row>
    <row r="352" spans="1:42">
      <c r="B352" s="4"/>
      <c r="C352" s="1"/>
      <c r="J352"/>
    </row>
    <row r="353" spans="2:10">
      <c r="B353" s="4"/>
      <c r="C353" s="1"/>
      <c r="J353"/>
    </row>
    <row r="354" spans="2:10">
      <c r="B354" s="4"/>
      <c r="C354" s="1"/>
      <c r="J354"/>
    </row>
    <row r="355" spans="2:10">
      <c r="B355" s="4"/>
      <c r="C355" s="1"/>
      <c r="J355"/>
    </row>
    <row r="356" spans="2:10">
      <c r="B356" s="4"/>
      <c r="C356" s="1"/>
      <c r="J356"/>
    </row>
    <row r="357" spans="2:10">
      <c r="B357" s="4"/>
      <c r="C357" s="1"/>
      <c r="J357"/>
    </row>
    <row r="358" spans="2:10">
      <c r="B358" s="4"/>
      <c r="C358" s="1"/>
      <c r="J358"/>
    </row>
    <row r="359" spans="2:10">
      <c r="B359" s="4"/>
      <c r="C359" s="1"/>
      <c r="J359"/>
    </row>
    <row r="360" spans="2:10">
      <c r="B360" s="4"/>
      <c r="C360" s="1"/>
      <c r="J360"/>
    </row>
    <row r="361" spans="2:10">
      <c r="B361" s="4"/>
      <c r="C361" s="1"/>
      <c r="J361"/>
    </row>
    <row r="362" spans="2:10">
      <c r="B362" s="4"/>
      <c r="C362" s="1"/>
      <c r="J362"/>
    </row>
    <row r="363" spans="2:10">
      <c r="B363" s="4"/>
      <c r="C363" s="1"/>
      <c r="J363"/>
    </row>
    <row r="364" spans="2:10">
      <c r="B364" s="4"/>
      <c r="C364" s="1"/>
      <c r="J364"/>
    </row>
    <row r="365" spans="2:10">
      <c r="B365" s="4"/>
      <c r="C365" s="1"/>
      <c r="J365"/>
    </row>
    <row r="366" spans="2:10">
      <c r="B366" s="4"/>
      <c r="C366" s="1"/>
      <c r="J366"/>
    </row>
    <row r="367" spans="2:10">
      <c r="B367" s="4"/>
      <c r="C367" s="1"/>
      <c r="J367"/>
    </row>
    <row r="368" spans="2:10">
      <c r="B368" s="4"/>
      <c r="C368" s="1"/>
      <c r="J368"/>
    </row>
    <row r="369" spans="2:10">
      <c r="B369" s="4"/>
      <c r="C369" s="1"/>
      <c r="J369"/>
    </row>
    <row r="370" spans="2:10">
      <c r="B370" s="4"/>
      <c r="C370" s="1"/>
      <c r="J370"/>
    </row>
    <row r="371" spans="2:10">
      <c r="B371" s="4"/>
      <c r="C371" s="1"/>
      <c r="J371"/>
    </row>
    <row r="372" spans="2:10">
      <c r="B372" s="4"/>
      <c r="C372" s="1"/>
      <c r="J372"/>
    </row>
    <row r="373" spans="2:10">
      <c r="B373" s="4"/>
      <c r="C373" s="1"/>
      <c r="J373"/>
    </row>
    <row r="374" spans="2:10">
      <c r="B374" s="4"/>
      <c r="C374" s="1"/>
      <c r="J374"/>
    </row>
    <row r="375" spans="2:10">
      <c r="B375" s="4"/>
      <c r="C375" s="1"/>
      <c r="J375"/>
    </row>
    <row r="376" spans="2:10">
      <c r="B376" s="4"/>
      <c r="C376" s="1"/>
      <c r="J376"/>
    </row>
    <row r="377" spans="2:10">
      <c r="B377" s="4"/>
      <c r="C377" s="1"/>
      <c r="J377"/>
    </row>
    <row r="378" spans="2:10">
      <c r="B378" s="4"/>
      <c r="C378" s="1"/>
      <c r="J378"/>
    </row>
    <row r="379" spans="2:10">
      <c r="B379" s="4"/>
      <c r="C379" s="1"/>
      <c r="J379"/>
    </row>
    <row r="380" spans="2:10">
      <c r="B380" s="4"/>
      <c r="C380" s="1"/>
      <c r="J380"/>
    </row>
    <row r="381" spans="2:10">
      <c r="B381" s="4"/>
      <c r="C381" s="1"/>
      <c r="J381"/>
    </row>
    <row r="382" spans="2:10">
      <c r="B382" s="4"/>
      <c r="C382" s="1"/>
      <c r="J382"/>
    </row>
    <row r="383" spans="2:10">
      <c r="B383" s="4"/>
      <c r="C383" s="1"/>
      <c r="J383"/>
    </row>
    <row r="384" spans="2:10">
      <c r="B384" s="4"/>
      <c r="C384" s="1"/>
      <c r="J384"/>
    </row>
    <row r="385" spans="2:10">
      <c r="B385" s="4"/>
      <c r="C385" s="1"/>
      <c r="J385"/>
    </row>
    <row r="386" spans="2:10">
      <c r="B386" s="4"/>
      <c r="C386" s="1"/>
      <c r="J386"/>
    </row>
    <row r="387" spans="2:10">
      <c r="B387" s="4"/>
      <c r="C387" s="1"/>
      <c r="J387"/>
    </row>
    <row r="388" spans="2:10">
      <c r="B388" s="4"/>
      <c r="C388" s="1"/>
      <c r="J388"/>
    </row>
    <row r="389" spans="2:10">
      <c r="B389" s="4"/>
      <c r="C389" s="1"/>
      <c r="J389"/>
    </row>
    <row r="390" spans="2:10">
      <c r="B390" s="4"/>
      <c r="C390" s="1"/>
      <c r="J390"/>
    </row>
    <row r="391" spans="2:10">
      <c r="B391" s="4"/>
      <c r="C391" s="1"/>
      <c r="J391"/>
    </row>
    <row r="392" spans="2:10">
      <c r="B392" s="4"/>
      <c r="C392" s="1"/>
      <c r="J392"/>
    </row>
    <row r="393" spans="2:10">
      <c r="J393"/>
    </row>
    <row r="394" spans="2:10">
      <c r="B394" s="4"/>
      <c r="C394" s="1"/>
      <c r="J394"/>
    </row>
    <row r="395" spans="2:10">
      <c r="B395" s="4"/>
      <c r="C395" s="1"/>
      <c r="J395"/>
    </row>
    <row r="396" spans="2:10">
      <c r="B396" s="4"/>
      <c r="C396" s="1"/>
      <c r="J396"/>
    </row>
    <row r="397" spans="2:10">
      <c r="B397" s="4"/>
      <c r="C397" s="1"/>
      <c r="J397"/>
    </row>
    <row r="398" spans="2:10">
      <c r="B398" s="4"/>
      <c r="C398" s="1"/>
      <c r="J398"/>
    </row>
    <row r="399" spans="2:10">
      <c r="B399" s="4"/>
      <c r="C399" s="1"/>
      <c r="J399"/>
    </row>
    <row r="400" spans="2:10">
      <c r="B400" s="4"/>
      <c r="C400" s="1"/>
      <c r="J400"/>
    </row>
    <row r="401" spans="2:31">
      <c r="B401" s="4"/>
      <c r="C401" s="1"/>
      <c r="J401"/>
      <c r="AE401" s="5"/>
    </row>
    <row r="402" spans="2:31">
      <c r="B402" s="4"/>
      <c r="C402" s="1"/>
      <c r="J402"/>
    </row>
    <row r="403" spans="2:31">
      <c r="B403" s="4"/>
      <c r="C403" s="1"/>
      <c r="J403"/>
    </row>
    <row r="404" spans="2:31">
      <c r="B404" s="4"/>
      <c r="C404" s="1"/>
      <c r="J404"/>
    </row>
    <row r="405" spans="2:31">
      <c r="B405" s="4"/>
      <c r="C405" s="1"/>
      <c r="J405"/>
    </row>
    <row r="406" spans="2:31">
      <c r="B406" s="4"/>
      <c r="C406" s="1"/>
      <c r="J406"/>
    </row>
    <row r="407" spans="2:31">
      <c r="B407" s="4"/>
      <c r="C407" s="1"/>
      <c r="J407"/>
    </row>
    <row r="408" spans="2:31">
      <c r="B408" s="4"/>
      <c r="C408" s="1"/>
      <c r="J408"/>
    </row>
    <row r="409" spans="2:31">
      <c r="B409" s="4"/>
      <c r="C409" s="1"/>
      <c r="J409"/>
    </row>
    <row r="410" spans="2:31">
      <c r="B410" s="4"/>
      <c r="C410" s="1"/>
      <c r="J410"/>
    </row>
    <row r="411" spans="2:31">
      <c r="B411" s="4"/>
      <c r="C411" s="1"/>
      <c r="J411"/>
    </row>
    <row r="412" spans="2:31">
      <c r="B412" s="4"/>
      <c r="C412" s="1"/>
      <c r="J412"/>
    </row>
    <row r="413" spans="2:31">
      <c r="B413" s="4"/>
      <c r="C413" s="1"/>
      <c r="J413"/>
    </row>
    <row r="414" spans="2:31">
      <c r="B414" s="4"/>
      <c r="C414" s="1"/>
      <c r="J414"/>
    </row>
    <row r="415" spans="2:31">
      <c r="B415" s="4"/>
      <c r="C415" s="1"/>
      <c r="J415"/>
    </row>
    <row r="416" spans="2:31">
      <c r="B416" s="4"/>
      <c r="C416" s="1"/>
      <c r="J416"/>
    </row>
    <row r="417" spans="2:10">
      <c r="B417" s="4"/>
      <c r="C417" s="1"/>
      <c r="J417"/>
    </row>
    <row r="418" spans="2:10">
      <c r="B418" s="4"/>
      <c r="C418" s="1"/>
      <c r="J418"/>
    </row>
    <row r="419" spans="2:10">
      <c r="B419" s="4"/>
      <c r="C419" s="1"/>
      <c r="J419"/>
    </row>
    <row r="420" spans="2:10">
      <c r="B420" s="4"/>
      <c r="C420" s="1"/>
      <c r="J420"/>
    </row>
    <row r="421" spans="2:10">
      <c r="B421" s="4"/>
      <c r="C421" s="1"/>
      <c r="J421"/>
    </row>
    <row r="422" spans="2:10">
      <c r="B422" s="4"/>
      <c r="C422" s="1"/>
      <c r="J422"/>
    </row>
    <row r="423" spans="2:10">
      <c r="B423" s="4"/>
      <c r="C423" s="1"/>
      <c r="J423"/>
    </row>
    <row r="424" spans="2:10">
      <c r="B424" s="4"/>
      <c r="C424" s="1"/>
      <c r="J424"/>
    </row>
    <row r="425" spans="2:10">
      <c r="B425" s="4"/>
      <c r="C425" s="1"/>
      <c r="J425"/>
    </row>
    <row r="426" spans="2:10">
      <c r="B426" s="4"/>
      <c r="C426" s="1"/>
      <c r="J426"/>
    </row>
    <row r="427" spans="2:10">
      <c r="B427" s="4"/>
      <c r="C427" s="1"/>
      <c r="J427"/>
    </row>
    <row r="428" spans="2:10">
      <c r="B428" s="4"/>
      <c r="C428" s="1"/>
      <c r="J428"/>
    </row>
    <row r="429" spans="2:10">
      <c r="B429" s="4"/>
      <c r="C429" s="1"/>
      <c r="J429"/>
    </row>
    <row r="430" spans="2:10">
      <c r="B430" s="4"/>
      <c r="C430" s="1"/>
      <c r="J430"/>
    </row>
    <row r="431" spans="2:10">
      <c r="B431" s="4"/>
      <c r="C431" s="1"/>
      <c r="J431"/>
    </row>
    <row r="432" spans="2:10">
      <c r="B432" s="4"/>
      <c r="C432" s="1"/>
      <c r="J432"/>
    </row>
    <row r="433" spans="2:31">
      <c r="B433" s="4"/>
      <c r="C433" s="1"/>
      <c r="J433"/>
    </row>
    <row r="434" spans="2:31">
      <c r="B434" s="4"/>
      <c r="C434" s="1"/>
      <c r="J434"/>
    </row>
    <row r="435" spans="2:31">
      <c r="B435" s="4"/>
      <c r="C435" s="1"/>
      <c r="J435"/>
    </row>
    <row r="436" spans="2:31">
      <c r="B436" s="4"/>
      <c r="C436" s="1"/>
      <c r="J436"/>
    </row>
    <row r="437" spans="2:31">
      <c r="B437" s="4"/>
      <c r="C437" s="1"/>
      <c r="J437"/>
    </row>
    <row r="438" spans="2:31">
      <c r="B438" s="4"/>
      <c r="C438" s="1"/>
      <c r="J438"/>
    </row>
    <row r="439" spans="2:31">
      <c r="B439" s="4"/>
      <c r="C439" s="1"/>
      <c r="J439"/>
    </row>
    <row r="440" spans="2:31">
      <c r="B440" s="4"/>
      <c r="C440" s="1"/>
      <c r="J440"/>
    </row>
    <row r="441" spans="2:31">
      <c r="B441" s="4"/>
      <c r="C441" s="1"/>
      <c r="J441"/>
    </row>
    <row r="442" spans="2:31">
      <c r="B442" s="4"/>
      <c r="C442" s="1"/>
      <c r="J442"/>
    </row>
    <row r="443" spans="2:31">
      <c r="B443" s="4"/>
      <c r="C443" s="1"/>
      <c r="J443"/>
    </row>
    <row r="444" spans="2:31">
      <c r="B444" s="4"/>
      <c r="C444" s="1"/>
      <c r="J444"/>
    </row>
    <row r="445" spans="2:31">
      <c r="B445" s="4"/>
      <c r="C445" s="1"/>
      <c r="J445"/>
    </row>
    <row r="446" spans="2:31">
      <c r="B446" s="4"/>
      <c r="C446" s="1"/>
      <c r="J446"/>
    </row>
    <row r="447" spans="2:31">
      <c r="B447" s="4"/>
      <c r="C447" s="1"/>
      <c r="J447"/>
    </row>
    <row r="448" spans="2:31">
      <c r="B448" s="4"/>
      <c r="C448" s="1"/>
      <c r="J448"/>
      <c r="AE448" s="5"/>
    </row>
    <row r="449" spans="2:10">
      <c r="B449" s="4"/>
      <c r="C449" s="1"/>
      <c r="J449"/>
    </row>
    <row r="450" spans="2:10">
      <c r="B450" s="4"/>
      <c r="C450" s="1"/>
      <c r="J450"/>
    </row>
    <row r="451" spans="2:10">
      <c r="B451" s="4"/>
      <c r="C451" s="1"/>
      <c r="J451"/>
    </row>
    <row r="452" spans="2:10">
      <c r="B452" s="4"/>
      <c r="C452" s="1"/>
      <c r="J452"/>
    </row>
    <row r="453" spans="2:10">
      <c r="J453"/>
    </row>
  </sheetData>
  <autoFilter ref="A1:AK453"/>
  <sortState ref="A2:AK453">
    <sortCondition ref="C2"/>
    <sortCondition descending="1" ref="AH2"/>
  </sortState>
  <conditionalFormatting sqref="N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J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1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1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I1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K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2:O34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4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4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4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4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4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4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4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4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4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4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34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4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34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34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4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34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ExAuto">
                <anchor moveWithCells="1" sizeWithCells="1">
                  <from>
                    <xdr:col>3</xdr:col>
                    <xdr:colOff>76200</xdr:colOff>
                    <xdr:row>0</xdr:row>
                    <xdr:rowOff>85725</xdr:rowOff>
                  </from>
                  <to>
                    <xdr:col>5</xdr:col>
                    <xdr:colOff>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K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5546875" defaultRowHeight="15"/>
  <sheetData>
    <row r="1" spans="1:37" ht="15.75">
      <c r="A1" s="2" t="s">
        <v>36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0</v>
      </c>
      <c r="J1" s="2" t="s">
        <v>5</v>
      </c>
      <c r="K1" s="2" t="s">
        <v>1</v>
      </c>
      <c r="L1" s="2" t="s">
        <v>13</v>
      </c>
      <c r="M1" s="2" t="s">
        <v>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3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4</v>
      </c>
      <c r="AK1" s="2" t="s">
        <v>35</v>
      </c>
    </row>
  </sheetData>
  <autoFilter ref="A1:AK1"/>
  <conditionalFormatting sqref="N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J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1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1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I1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K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C32"/>
  <sheetViews>
    <sheetView topLeftCell="A2977" workbookViewId="0">
      <pane xSplit="10" ySplit="12" topLeftCell="K2989" activePane="bottomRight" state="frozen"/>
      <selection activeCell="A2977" sqref="A2977"/>
      <selection pane="topRight" activeCell="K2977" sqref="K2977"/>
      <selection pane="bottomLeft" activeCell="A2989" sqref="A2989"/>
      <selection pane="bottomRight" activeCell="B2" sqref="B2"/>
    </sheetView>
  </sheetViews>
  <sheetFormatPr defaultColWidth="8.85546875" defaultRowHeight="15"/>
  <cols>
    <col min="1" max="1" width="8.140625" bestFit="1" customWidth="1"/>
    <col min="3" max="3" width="15.5703125" bestFit="1" customWidth="1"/>
  </cols>
  <sheetData>
    <row r="1" spans="1:3" ht="15.75">
      <c r="A1" s="2" t="s">
        <v>7</v>
      </c>
      <c r="B1" t="s">
        <v>7</v>
      </c>
      <c r="C1" s="2" t="s">
        <v>8</v>
      </c>
    </row>
    <row r="2" spans="1:3">
      <c r="A2" s="1">
        <v>0.51736111111111105</v>
      </c>
      <c r="B2" t="str">
        <f>TEXT(A2,"HH:MM:SS")</f>
        <v>12:25:00</v>
      </c>
      <c r="C2" t="s">
        <v>156</v>
      </c>
    </row>
    <row r="3" spans="1:3">
      <c r="A3" s="1">
        <v>0.53819444444444442</v>
      </c>
      <c r="B3" t="str">
        <f>TEXT(A3,"HH:MM:SS")</f>
        <v>12:55:00</v>
      </c>
      <c r="C3" t="s">
        <v>156</v>
      </c>
    </row>
    <row r="4" spans="1:3">
      <c r="A4" s="1">
        <v>0.54513888888888895</v>
      </c>
      <c r="B4" t="str">
        <f>TEXT(A4,"HH:MM:SS")</f>
        <v>13:05:00</v>
      </c>
      <c r="C4" t="s">
        <v>162</v>
      </c>
    </row>
    <row r="5" spans="1:3">
      <c r="A5" s="1">
        <v>0.54861111111111105</v>
      </c>
      <c r="B5" t="str">
        <f>TEXT(A5,"HH:MM:SS")</f>
        <v>13:10:00</v>
      </c>
      <c r="C5" t="s">
        <v>177</v>
      </c>
    </row>
    <row r="6" spans="1:3">
      <c r="A6" s="1">
        <v>0.55902777777777779</v>
      </c>
      <c r="B6" t="str">
        <f>TEXT(A6,"HH:MM:SS")</f>
        <v>13:25:00</v>
      </c>
      <c r="C6" t="s">
        <v>156</v>
      </c>
    </row>
    <row r="7" spans="1:3">
      <c r="A7" s="1">
        <v>0.56597222222222221</v>
      </c>
      <c r="B7" t="str">
        <f>TEXT(A7,"HH:MM:SS")</f>
        <v>13:35:00</v>
      </c>
      <c r="C7" t="s">
        <v>162</v>
      </c>
    </row>
    <row r="8" spans="1:3">
      <c r="A8" s="1">
        <v>0.57291666666666663</v>
      </c>
      <c r="B8" t="str">
        <f>TEXT(A8,"HH:MM:SS")</f>
        <v>13:45:00</v>
      </c>
      <c r="C8" t="s">
        <v>177</v>
      </c>
    </row>
    <row r="9" spans="1:3">
      <c r="A9" s="1">
        <v>0.58333333333333337</v>
      </c>
      <c r="B9" t="str">
        <f>TEXT(A9,"HH:MM:SS")</f>
        <v>14:00:00</v>
      </c>
      <c r="C9" t="s">
        <v>156</v>
      </c>
    </row>
    <row r="10" spans="1:3">
      <c r="A10" s="1">
        <v>0.59027777777777779</v>
      </c>
      <c r="B10" t="str">
        <f>TEXT(A10,"HH:MM:SS")</f>
        <v>14:10:00</v>
      </c>
      <c r="C10" t="s">
        <v>162</v>
      </c>
    </row>
    <row r="11" spans="1:3">
      <c r="A11" s="1">
        <v>0.59722222222222221</v>
      </c>
      <c r="B11" t="str">
        <f>TEXT(A11,"HH:MM:SS")</f>
        <v>14:20:00</v>
      </c>
      <c r="C11" t="s">
        <v>177</v>
      </c>
    </row>
    <row r="12" spans="1:3">
      <c r="A12" s="1">
        <v>0.60416666666666663</v>
      </c>
      <c r="B12" t="str">
        <f>TEXT(A12,"HH:MM:SS")</f>
        <v>14:30:00</v>
      </c>
      <c r="C12" t="s">
        <v>156</v>
      </c>
    </row>
    <row r="13" spans="1:3">
      <c r="A13" s="1">
        <v>0.61111111111111105</v>
      </c>
      <c r="B13" t="str">
        <f>TEXT(A13,"HH:MM:SS")</f>
        <v>14:40:00</v>
      </c>
      <c r="C13" t="s">
        <v>162</v>
      </c>
    </row>
    <row r="14" spans="1:3">
      <c r="A14" s="1">
        <v>0.61805555555555558</v>
      </c>
      <c r="B14" t="str">
        <f>TEXT(A14,"HH:MM:SS")</f>
        <v>14:50:00</v>
      </c>
      <c r="C14" t="s">
        <v>177</v>
      </c>
    </row>
    <row r="15" spans="1:3">
      <c r="A15" s="1">
        <v>0.62847222222222221</v>
      </c>
      <c r="B15" t="str">
        <f>TEXT(A15,"HH:MM:SS")</f>
        <v>15:05:00</v>
      </c>
      <c r="C15" t="s">
        <v>156</v>
      </c>
    </row>
    <row r="16" spans="1:3">
      <c r="A16" s="1">
        <v>0.63541666666666663</v>
      </c>
      <c r="B16" t="str">
        <f>TEXT(A16,"HH:MM:SS")</f>
        <v>15:15:00</v>
      </c>
      <c r="C16" t="s">
        <v>162</v>
      </c>
    </row>
    <row r="17" spans="1:3">
      <c r="A17" s="1">
        <v>0.64236111111111105</v>
      </c>
      <c r="B17" t="str">
        <f>TEXT(A17,"HH:MM:SS")</f>
        <v>15:25:00</v>
      </c>
      <c r="C17" t="s">
        <v>177</v>
      </c>
    </row>
    <row r="18" spans="1:3">
      <c r="A18" s="1">
        <v>0.64930555555555558</v>
      </c>
      <c r="B18" t="str">
        <f>TEXT(A18,"HH:MM:SS")</f>
        <v>15:35:00</v>
      </c>
      <c r="C18" t="s">
        <v>156</v>
      </c>
    </row>
    <row r="19" spans="1:3">
      <c r="A19" s="1">
        <v>0.65625</v>
      </c>
      <c r="B19" t="str">
        <f>TEXT(A19,"HH:MM:SS")</f>
        <v>15:45:00</v>
      </c>
      <c r="C19" t="s">
        <v>162</v>
      </c>
    </row>
    <row r="20" spans="1:3">
      <c r="A20" s="1">
        <v>0.66666666666666663</v>
      </c>
      <c r="B20" t="str">
        <f>TEXT(A20,"HH:MM:SS")</f>
        <v>16:00:00</v>
      </c>
      <c r="C20" t="s">
        <v>177</v>
      </c>
    </row>
    <row r="21" spans="1:3">
      <c r="A21" s="1">
        <v>0.67361111111111116</v>
      </c>
      <c r="B21" t="str">
        <f>TEXT(A21,"HH:MM:SS")</f>
        <v>16:10:00</v>
      </c>
      <c r="C21" t="s">
        <v>156</v>
      </c>
    </row>
    <row r="22" spans="1:3">
      <c r="A22" s="1">
        <v>0.68055555555555547</v>
      </c>
      <c r="B22" t="str">
        <f>TEXT(A22,"HH:MM:SS")</f>
        <v>16:20:00</v>
      </c>
      <c r="C22" t="s">
        <v>162</v>
      </c>
    </row>
    <row r="23" spans="1:3">
      <c r="A23" s="1">
        <v>0.6875</v>
      </c>
      <c r="B23" t="str">
        <f>TEXT(A23,"HH:MM:SS")</f>
        <v>16:30:00</v>
      </c>
      <c r="C23" t="s">
        <v>177</v>
      </c>
    </row>
    <row r="24" spans="1:3">
      <c r="A24" s="1">
        <v>0.69791666666666663</v>
      </c>
      <c r="B24" t="str">
        <f>TEXT(A24,"HH:MM:SS")</f>
        <v>16:45:00</v>
      </c>
      <c r="C24" t="s">
        <v>214</v>
      </c>
    </row>
    <row r="25" spans="1:3">
      <c r="A25" s="1">
        <v>0.71875</v>
      </c>
      <c r="B25" t="str">
        <f>TEXT(A25,"HH:MM:SS")</f>
        <v>17:15:00</v>
      </c>
      <c r="C25" t="s">
        <v>214</v>
      </c>
    </row>
    <row r="26" spans="1:3">
      <c r="A26" s="1">
        <v>0.73958333333333337</v>
      </c>
      <c r="B26" t="str">
        <f>TEXT(A26,"HH:MM:SS")</f>
        <v>17:45:00</v>
      </c>
      <c r="C26" t="s">
        <v>214</v>
      </c>
    </row>
    <row r="27" spans="1:3">
      <c r="A27" s="1">
        <v>0.76041666666666663</v>
      </c>
      <c r="B27" t="str">
        <f>TEXT(A27,"HH:MM:SS")</f>
        <v>18:15:00</v>
      </c>
      <c r="C27" t="s">
        <v>214</v>
      </c>
    </row>
    <row r="28" spans="1:3">
      <c r="A28" s="1">
        <v>0.78125</v>
      </c>
      <c r="B28" t="str">
        <f>TEXT(A28,"HH:MM:SS")</f>
        <v>18:45:00</v>
      </c>
      <c r="C28" t="s">
        <v>214</v>
      </c>
    </row>
    <row r="29" spans="1:3">
      <c r="A29" s="1">
        <v>0.80208333333333337</v>
      </c>
      <c r="B29" t="str">
        <f>TEXT(A29,"HH:MM:SS")</f>
        <v>19:15:00</v>
      </c>
      <c r="C29" t="s">
        <v>214</v>
      </c>
    </row>
    <row r="30" spans="1:3">
      <c r="A30" s="1">
        <v>0.82291666666666663</v>
      </c>
      <c r="B30" t="str">
        <f>TEXT(A30,"HH:MM:SS")</f>
        <v>19:45:00</v>
      </c>
      <c r="C30" t="s">
        <v>214</v>
      </c>
    </row>
    <row r="31" spans="1:3">
      <c r="A31" s="1">
        <v>0.84375</v>
      </c>
      <c r="B31" t="str">
        <f>TEXT(A31,"HH:MM:SS")</f>
        <v>20:15:00</v>
      </c>
      <c r="C31" t="s">
        <v>214</v>
      </c>
    </row>
    <row r="32" spans="1:3">
      <c r="A32" s="1"/>
      <c r="B32" t="str">
        <f>TEXT(A32,"HH:MM:SS")</f>
        <v>00:00:00</v>
      </c>
    </row>
  </sheetData>
  <autoFilter ref="A1:C300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Z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42578125" defaultRowHeight="15"/>
  <sheetData>
    <row r="1" spans="1:26" ht="50.25" thickBot="1">
      <c r="A1" s="24" t="s">
        <v>125</v>
      </c>
      <c r="B1" s="25" t="s">
        <v>122</v>
      </c>
      <c r="C1" s="25" t="s">
        <v>126</v>
      </c>
      <c r="D1" s="25" t="s">
        <v>127</v>
      </c>
      <c r="E1" s="25" t="s">
        <v>128</v>
      </c>
      <c r="F1" s="25" t="s">
        <v>129</v>
      </c>
      <c r="G1" s="25" t="s">
        <v>130</v>
      </c>
      <c r="H1" s="25" t="s">
        <v>131</v>
      </c>
      <c r="I1" s="25" t="s">
        <v>132</v>
      </c>
      <c r="J1" s="25" t="s">
        <v>133</v>
      </c>
      <c r="K1" s="25" t="s">
        <v>134</v>
      </c>
      <c r="L1" s="25" t="s">
        <v>135</v>
      </c>
      <c r="M1" s="25" t="s">
        <v>136</v>
      </c>
      <c r="N1" s="25" t="s">
        <v>137</v>
      </c>
      <c r="O1" s="25" t="s">
        <v>138</v>
      </c>
      <c r="P1" s="25" t="s">
        <v>139</v>
      </c>
      <c r="Q1" s="25" t="s">
        <v>140</v>
      </c>
      <c r="R1" s="25" t="s">
        <v>141</v>
      </c>
      <c r="S1" s="25" t="s">
        <v>142</v>
      </c>
      <c r="T1" s="25" t="s">
        <v>143</v>
      </c>
      <c r="U1" s="25" t="s">
        <v>144</v>
      </c>
      <c r="V1" s="25" t="s">
        <v>145</v>
      </c>
      <c r="W1" s="26"/>
      <c r="X1" s="26"/>
      <c r="Y1" s="26"/>
      <c r="Z1" s="26"/>
    </row>
    <row r="2" spans="1:26" ht="17.25" thickBot="1">
      <c r="A2" s="27" t="s">
        <v>146</v>
      </c>
      <c r="B2" s="28">
        <v>21</v>
      </c>
      <c r="C2" s="28">
        <v>4</v>
      </c>
      <c r="D2" s="29">
        <v>0.1905</v>
      </c>
      <c r="E2" s="28">
        <v>5</v>
      </c>
      <c r="F2" s="28">
        <v>1</v>
      </c>
      <c r="G2" s="28">
        <v>6</v>
      </c>
      <c r="H2" s="30">
        <v>0.28570000000000001</v>
      </c>
      <c r="I2" s="28">
        <v>0</v>
      </c>
      <c r="J2" s="31">
        <v>0</v>
      </c>
      <c r="K2" s="28">
        <v>2</v>
      </c>
      <c r="L2" s="32">
        <v>9.5200000000000007E-2</v>
      </c>
      <c r="M2" s="28">
        <v>5</v>
      </c>
      <c r="N2" s="33">
        <v>0.23810000000000001</v>
      </c>
      <c r="O2" s="28">
        <v>1</v>
      </c>
      <c r="P2" s="34">
        <v>4.7600000000000003E-2</v>
      </c>
      <c r="Q2" s="35">
        <v>2</v>
      </c>
      <c r="R2" s="36">
        <v>9.5200000000000007E-2</v>
      </c>
      <c r="S2" s="37">
        <v>2</v>
      </c>
      <c r="T2" s="38">
        <v>9.5200000000000007E-2</v>
      </c>
      <c r="U2" s="39">
        <v>8</v>
      </c>
      <c r="V2" s="40">
        <v>0.38100000000000001</v>
      </c>
      <c r="W2" s="41"/>
      <c r="X2" s="41"/>
      <c r="Y2" s="41"/>
      <c r="Z2" s="41"/>
    </row>
    <row r="3" spans="1:26" ht="17.25" thickBot="1">
      <c r="A3" s="27" t="s">
        <v>147</v>
      </c>
      <c r="B3" s="28">
        <v>0</v>
      </c>
      <c r="C3" s="28">
        <v>0</v>
      </c>
      <c r="D3" s="31">
        <v>0</v>
      </c>
      <c r="E3" s="28">
        <v>0</v>
      </c>
      <c r="F3" s="28">
        <v>0</v>
      </c>
      <c r="G3" s="28">
        <v>0</v>
      </c>
      <c r="H3" s="31">
        <v>0</v>
      </c>
      <c r="I3" s="28">
        <v>0</v>
      </c>
      <c r="J3" s="31">
        <v>0</v>
      </c>
      <c r="K3" s="28">
        <v>0</v>
      </c>
      <c r="L3" s="31">
        <v>0</v>
      </c>
      <c r="M3" s="28">
        <v>0</v>
      </c>
      <c r="N3" s="31">
        <v>0</v>
      </c>
      <c r="O3" s="28">
        <v>0</v>
      </c>
      <c r="P3" s="31">
        <v>0</v>
      </c>
      <c r="Q3" s="42">
        <v>0</v>
      </c>
      <c r="R3" s="31">
        <v>0</v>
      </c>
      <c r="S3" s="42">
        <v>0</v>
      </c>
      <c r="T3" s="31">
        <v>0</v>
      </c>
      <c r="U3" s="42">
        <v>0</v>
      </c>
      <c r="V3" s="31">
        <v>0</v>
      </c>
      <c r="W3" s="41"/>
      <c r="X3" s="41"/>
      <c r="Y3" s="41"/>
      <c r="Z3" s="41"/>
    </row>
    <row r="4" spans="1:26" ht="33.75" thickBot="1">
      <c r="A4" s="27" t="s">
        <v>148</v>
      </c>
      <c r="B4" s="28">
        <v>7</v>
      </c>
      <c r="C4" s="28">
        <v>0</v>
      </c>
      <c r="D4" s="31">
        <v>0</v>
      </c>
      <c r="E4" s="28">
        <v>2</v>
      </c>
      <c r="F4" s="28">
        <v>1</v>
      </c>
      <c r="G4" s="28">
        <v>2</v>
      </c>
      <c r="H4" s="30">
        <v>0.28570000000000001</v>
      </c>
      <c r="I4" s="28">
        <v>0</v>
      </c>
      <c r="J4" s="31">
        <v>0</v>
      </c>
      <c r="K4" s="28">
        <v>0</v>
      </c>
      <c r="L4" s="31">
        <v>0</v>
      </c>
      <c r="M4" s="28">
        <v>2</v>
      </c>
      <c r="N4" s="43">
        <v>0.28570000000000001</v>
      </c>
      <c r="O4" s="28">
        <v>0</v>
      </c>
      <c r="P4" s="31">
        <v>0</v>
      </c>
      <c r="Q4" s="35">
        <v>2</v>
      </c>
      <c r="R4" s="44">
        <v>0.28570000000000001</v>
      </c>
      <c r="S4" s="42">
        <v>0</v>
      </c>
      <c r="T4" s="31">
        <v>0</v>
      </c>
      <c r="U4" s="45">
        <v>3</v>
      </c>
      <c r="V4" s="46">
        <v>0.42859999999999998</v>
      </c>
      <c r="W4" s="41"/>
      <c r="X4" s="41"/>
      <c r="Y4" s="41"/>
      <c r="Z4" s="41"/>
    </row>
    <row r="5" spans="1:26" ht="17.25" thickBot="1">
      <c r="A5" s="27" t="s">
        <v>149</v>
      </c>
      <c r="B5" s="28">
        <v>0</v>
      </c>
      <c r="C5" s="28">
        <v>0</v>
      </c>
      <c r="D5" s="31">
        <v>0</v>
      </c>
      <c r="E5" s="28">
        <v>0</v>
      </c>
      <c r="F5" s="28">
        <v>0</v>
      </c>
      <c r="G5" s="28">
        <v>0</v>
      </c>
      <c r="H5" s="31">
        <v>0</v>
      </c>
      <c r="I5" s="28">
        <v>0</v>
      </c>
      <c r="J5" s="31">
        <v>0</v>
      </c>
      <c r="K5" s="28">
        <v>0</v>
      </c>
      <c r="L5" s="31">
        <v>0</v>
      </c>
      <c r="M5" s="28">
        <v>0</v>
      </c>
      <c r="N5" s="31">
        <v>0</v>
      </c>
      <c r="O5" s="28">
        <v>0</v>
      </c>
      <c r="P5" s="31">
        <v>0</v>
      </c>
      <c r="Q5" s="42">
        <v>0</v>
      </c>
      <c r="R5" s="31">
        <v>0</v>
      </c>
      <c r="S5" s="42">
        <v>0</v>
      </c>
      <c r="T5" s="31">
        <v>0</v>
      </c>
      <c r="U5" s="42">
        <v>0</v>
      </c>
      <c r="V5" s="31">
        <v>0</v>
      </c>
      <c r="W5" s="41"/>
      <c r="X5" s="41"/>
      <c r="Y5" s="41"/>
      <c r="Z5" s="41"/>
    </row>
    <row r="6" spans="1:26" ht="17.25" thickBot="1">
      <c r="A6" s="27" t="s">
        <v>150</v>
      </c>
      <c r="B6" s="28">
        <v>12</v>
      </c>
      <c r="C6" s="28">
        <v>8</v>
      </c>
      <c r="D6" s="47">
        <v>0.66669999999999996</v>
      </c>
      <c r="E6" s="28">
        <v>2</v>
      </c>
      <c r="F6" s="28">
        <v>0</v>
      </c>
      <c r="G6" s="28">
        <v>6</v>
      </c>
      <c r="H6" s="47">
        <v>0.5</v>
      </c>
      <c r="I6" s="28">
        <v>0</v>
      </c>
      <c r="J6" s="31">
        <v>0</v>
      </c>
      <c r="K6" s="28">
        <v>2</v>
      </c>
      <c r="L6" s="48">
        <v>0.16669999999999999</v>
      </c>
      <c r="M6" s="28">
        <v>0</v>
      </c>
      <c r="N6" s="31">
        <v>0</v>
      </c>
      <c r="O6" s="28">
        <v>2</v>
      </c>
      <c r="P6" s="49">
        <v>0.16669999999999999</v>
      </c>
      <c r="Q6" s="50">
        <v>6</v>
      </c>
      <c r="R6" s="47">
        <v>0.5</v>
      </c>
      <c r="S6" s="51">
        <v>8</v>
      </c>
      <c r="T6" s="47">
        <v>0.66669999999999996</v>
      </c>
      <c r="U6" s="39">
        <v>8</v>
      </c>
      <c r="V6" s="52">
        <v>0.66669999999999996</v>
      </c>
      <c r="W6" s="41"/>
      <c r="X6" s="41"/>
      <c r="Y6" s="41"/>
      <c r="Z6" s="41"/>
    </row>
    <row r="7" spans="1:26" ht="17.25" thickBot="1">
      <c r="A7" s="27" t="s">
        <v>151</v>
      </c>
      <c r="B7" s="28">
        <v>0</v>
      </c>
      <c r="C7" s="28">
        <v>0</v>
      </c>
      <c r="D7" s="31">
        <v>0</v>
      </c>
      <c r="E7" s="28">
        <v>0</v>
      </c>
      <c r="F7" s="28">
        <v>0</v>
      </c>
      <c r="G7" s="28">
        <v>0</v>
      </c>
      <c r="H7" s="31">
        <v>0</v>
      </c>
      <c r="I7" s="28">
        <v>0</v>
      </c>
      <c r="J7" s="31">
        <v>0</v>
      </c>
      <c r="K7" s="28">
        <v>0</v>
      </c>
      <c r="L7" s="31">
        <v>0</v>
      </c>
      <c r="M7" s="28">
        <v>0</v>
      </c>
      <c r="N7" s="31">
        <v>0</v>
      </c>
      <c r="O7" s="28">
        <v>0</v>
      </c>
      <c r="P7" s="31">
        <v>0</v>
      </c>
      <c r="Q7" s="42">
        <v>0</v>
      </c>
      <c r="R7" s="31">
        <v>0</v>
      </c>
      <c r="S7" s="42">
        <v>0</v>
      </c>
      <c r="T7" s="31">
        <v>0</v>
      </c>
      <c r="U7" s="42">
        <v>0</v>
      </c>
      <c r="V7" s="31">
        <v>0</v>
      </c>
      <c r="W7" s="41"/>
      <c r="X7" s="41"/>
      <c r="Y7" s="41"/>
      <c r="Z7" s="41"/>
    </row>
    <row r="8" spans="1:26" ht="17.25" thickBot="1">
      <c r="A8" s="27" t="s">
        <v>152</v>
      </c>
      <c r="B8" s="28">
        <v>14</v>
      </c>
      <c r="C8" s="28">
        <v>4</v>
      </c>
      <c r="D8" s="53">
        <v>0.28570000000000001</v>
      </c>
      <c r="E8" s="28">
        <v>1</v>
      </c>
      <c r="F8" s="28">
        <v>0</v>
      </c>
      <c r="G8" s="28">
        <v>3</v>
      </c>
      <c r="H8" s="54">
        <v>0.21429999999999999</v>
      </c>
      <c r="I8" s="28">
        <v>2</v>
      </c>
      <c r="J8" s="55">
        <v>0.1429</v>
      </c>
      <c r="K8" s="28">
        <v>1</v>
      </c>
      <c r="L8" s="56">
        <v>7.1400000000000005E-2</v>
      </c>
      <c r="M8" s="28">
        <v>1</v>
      </c>
      <c r="N8" s="57">
        <v>7.1400000000000005E-2</v>
      </c>
      <c r="O8" s="28">
        <v>2</v>
      </c>
      <c r="P8" s="58">
        <v>0.1429</v>
      </c>
      <c r="Q8" s="59">
        <v>1</v>
      </c>
      <c r="R8" s="60">
        <v>7.1400000000000005E-2</v>
      </c>
      <c r="S8" s="61">
        <v>3</v>
      </c>
      <c r="T8" s="62">
        <v>0.21429999999999999</v>
      </c>
      <c r="U8" s="63">
        <v>4</v>
      </c>
      <c r="V8" s="64">
        <v>0.28570000000000001</v>
      </c>
      <c r="W8" s="41"/>
      <c r="X8" s="41"/>
      <c r="Y8" s="41"/>
      <c r="Z8" s="41"/>
    </row>
    <row r="9" spans="1:26" ht="33.75" thickBot="1">
      <c r="A9" s="27" t="s">
        <v>153</v>
      </c>
      <c r="B9" s="28">
        <v>19</v>
      </c>
      <c r="C9" s="28">
        <v>5</v>
      </c>
      <c r="D9" s="65">
        <v>0.26319999999999999</v>
      </c>
      <c r="E9" s="28">
        <v>3</v>
      </c>
      <c r="F9" s="28">
        <v>2</v>
      </c>
      <c r="G9" s="28">
        <v>3</v>
      </c>
      <c r="H9" s="66">
        <v>0.15790000000000001</v>
      </c>
      <c r="I9" s="28">
        <v>1</v>
      </c>
      <c r="J9" s="67">
        <v>5.2600000000000001E-2</v>
      </c>
      <c r="K9" s="28">
        <v>8</v>
      </c>
      <c r="L9" s="68">
        <v>0.42109999999999997</v>
      </c>
      <c r="M9" s="28">
        <v>7</v>
      </c>
      <c r="N9" s="47">
        <v>0.36840000000000001</v>
      </c>
      <c r="O9" s="28">
        <v>5</v>
      </c>
      <c r="P9" s="69">
        <v>0.26319999999999999</v>
      </c>
      <c r="Q9" s="50">
        <v>6</v>
      </c>
      <c r="R9" s="70">
        <v>0.31580000000000003</v>
      </c>
      <c r="S9" s="61">
        <v>3</v>
      </c>
      <c r="T9" s="71">
        <v>0.15790000000000001</v>
      </c>
      <c r="U9" s="72">
        <v>9</v>
      </c>
      <c r="V9" s="73">
        <v>0.47370000000000001</v>
      </c>
      <c r="W9" s="41"/>
      <c r="X9" s="41"/>
      <c r="Y9" s="41"/>
      <c r="Z9" s="41"/>
    </row>
    <row r="10" spans="1:26" ht="17.25" thickBot="1">
      <c r="A10" s="27" t="s">
        <v>154</v>
      </c>
      <c r="B10" s="28">
        <v>35</v>
      </c>
      <c r="C10" s="28">
        <v>9</v>
      </c>
      <c r="D10" s="74">
        <v>0.2571</v>
      </c>
      <c r="E10" s="28">
        <v>7</v>
      </c>
      <c r="F10" s="28">
        <v>2</v>
      </c>
      <c r="G10" s="28">
        <v>8</v>
      </c>
      <c r="H10" s="75">
        <v>0.2286</v>
      </c>
      <c r="I10" s="28">
        <v>6</v>
      </c>
      <c r="J10" s="76">
        <v>0.1714</v>
      </c>
      <c r="K10" s="28">
        <v>5</v>
      </c>
      <c r="L10" s="77">
        <v>0.1429</v>
      </c>
      <c r="M10" s="28">
        <v>4</v>
      </c>
      <c r="N10" s="78">
        <v>0.1143</v>
      </c>
      <c r="O10" s="28">
        <v>7</v>
      </c>
      <c r="P10" s="79">
        <v>0.2</v>
      </c>
      <c r="Q10" s="80">
        <v>8</v>
      </c>
      <c r="R10" s="81">
        <v>0.2286</v>
      </c>
      <c r="S10" s="51">
        <v>8</v>
      </c>
      <c r="T10" s="82">
        <v>0.2286</v>
      </c>
      <c r="U10" s="83">
        <v>14</v>
      </c>
      <c r="V10" s="84">
        <v>0.4</v>
      </c>
      <c r="W10" s="41"/>
      <c r="X10" s="41"/>
      <c r="Y10" s="41"/>
      <c r="Z10" s="41"/>
    </row>
    <row r="11" spans="1:26" ht="17.25" thickBot="1">
      <c r="A11" s="27" t="s">
        <v>155</v>
      </c>
      <c r="B11" s="28">
        <v>32</v>
      </c>
      <c r="C11" s="28">
        <v>11</v>
      </c>
      <c r="D11" s="85">
        <v>0.34379999999999999</v>
      </c>
      <c r="E11" s="28">
        <v>4</v>
      </c>
      <c r="F11" s="28">
        <v>4</v>
      </c>
      <c r="G11" s="28">
        <v>11</v>
      </c>
      <c r="H11" s="86">
        <v>0.34379999999999999</v>
      </c>
      <c r="I11" s="28">
        <v>5</v>
      </c>
      <c r="J11" s="87">
        <v>0.15629999999999999</v>
      </c>
      <c r="K11" s="28">
        <v>8</v>
      </c>
      <c r="L11" s="88">
        <v>0.25</v>
      </c>
      <c r="M11" s="28">
        <v>5</v>
      </c>
      <c r="N11" s="79">
        <v>0.15629999999999999</v>
      </c>
      <c r="O11" s="28">
        <v>5</v>
      </c>
      <c r="P11" s="48">
        <v>0.15629999999999999</v>
      </c>
      <c r="Q11" s="89">
        <v>7</v>
      </c>
      <c r="R11" s="90">
        <v>0.21879999999999999</v>
      </c>
      <c r="S11" s="91">
        <v>11</v>
      </c>
      <c r="T11" s="73">
        <v>0.34379999999999999</v>
      </c>
      <c r="U11" s="92">
        <v>16</v>
      </c>
      <c r="V11" s="93">
        <v>0.5</v>
      </c>
      <c r="W11" s="41"/>
      <c r="X11" s="41"/>
      <c r="Y11" s="41"/>
      <c r="Z11" s="41"/>
    </row>
    <row r="12" spans="1:26" ht="17.25" thickBot="1">
      <c r="A12" s="27" t="s">
        <v>156</v>
      </c>
      <c r="B12" s="28">
        <v>46</v>
      </c>
      <c r="C12" s="28">
        <v>18</v>
      </c>
      <c r="D12" s="94">
        <v>0.39129999999999998</v>
      </c>
      <c r="E12" s="28">
        <v>8</v>
      </c>
      <c r="F12" s="28">
        <v>6</v>
      </c>
      <c r="G12" s="28">
        <v>15</v>
      </c>
      <c r="H12" s="95">
        <v>0.3261</v>
      </c>
      <c r="I12" s="28">
        <v>10</v>
      </c>
      <c r="J12" s="85">
        <v>0.21740000000000001</v>
      </c>
      <c r="K12" s="28">
        <v>9</v>
      </c>
      <c r="L12" s="65">
        <v>0.19570000000000001</v>
      </c>
      <c r="M12" s="28">
        <v>7</v>
      </c>
      <c r="N12" s="96">
        <v>0.1522</v>
      </c>
      <c r="O12" s="28">
        <v>12</v>
      </c>
      <c r="P12" s="97">
        <v>0.26090000000000002</v>
      </c>
      <c r="Q12" s="98">
        <v>11</v>
      </c>
      <c r="R12" s="99">
        <v>0.23910000000000001</v>
      </c>
      <c r="S12" s="100">
        <v>20</v>
      </c>
      <c r="T12" s="101">
        <v>0.43480000000000002</v>
      </c>
      <c r="U12" s="102">
        <v>27</v>
      </c>
      <c r="V12" s="103">
        <v>0.58699999999999997</v>
      </c>
      <c r="W12" s="41"/>
      <c r="X12" s="41"/>
      <c r="Y12" s="41"/>
      <c r="Z12" s="41"/>
    </row>
    <row r="13" spans="1:26" ht="17.25" thickBot="1">
      <c r="A13" s="27" t="s">
        <v>156</v>
      </c>
      <c r="B13" s="28">
        <v>46</v>
      </c>
      <c r="C13" s="28">
        <v>18</v>
      </c>
      <c r="D13" s="94">
        <v>0.39129999999999998</v>
      </c>
      <c r="E13" s="28">
        <v>8</v>
      </c>
      <c r="F13" s="28">
        <v>6</v>
      </c>
      <c r="G13" s="28">
        <v>15</v>
      </c>
      <c r="H13" s="95">
        <v>0.3261</v>
      </c>
      <c r="I13" s="28">
        <v>10</v>
      </c>
      <c r="J13" s="85">
        <v>0.21740000000000001</v>
      </c>
      <c r="K13" s="28">
        <v>9</v>
      </c>
      <c r="L13" s="65">
        <v>0.19570000000000001</v>
      </c>
      <c r="M13" s="28">
        <v>7</v>
      </c>
      <c r="N13" s="96">
        <v>0.1522</v>
      </c>
      <c r="O13" s="28">
        <v>12</v>
      </c>
      <c r="P13" s="97">
        <v>0.26090000000000002</v>
      </c>
      <c r="Q13" s="98">
        <v>11</v>
      </c>
      <c r="R13" s="99">
        <v>0.23910000000000001</v>
      </c>
      <c r="S13" s="100">
        <v>20</v>
      </c>
      <c r="T13" s="101">
        <v>0.43480000000000002</v>
      </c>
      <c r="U13" s="102">
        <v>27</v>
      </c>
      <c r="V13" s="103">
        <v>0.58699999999999997</v>
      </c>
      <c r="W13" s="41"/>
      <c r="X13" s="41"/>
      <c r="Y13" s="41"/>
      <c r="Z13" s="41"/>
    </row>
    <row r="14" spans="1:26" ht="17.25" thickBot="1">
      <c r="A14" s="27" t="s">
        <v>157</v>
      </c>
      <c r="B14" s="28">
        <v>7</v>
      </c>
      <c r="C14" s="28">
        <v>3</v>
      </c>
      <c r="D14" s="97">
        <v>0.42859999999999998</v>
      </c>
      <c r="E14" s="28">
        <v>1</v>
      </c>
      <c r="F14" s="28">
        <v>2</v>
      </c>
      <c r="G14" s="28">
        <v>2</v>
      </c>
      <c r="H14" s="30">
        <v>0.28570000000000001</v>
      </c>
      <c r="I14" s="28">
        <v>3</v>
      </c>
      <c r="J14" s="47">
        <v>0.42859999999999998</v>
      </c>
      <c r="K14" s="28">
        <v>1</v>
      </c>
      <c r="L14" s="77">
        <v>0.1429</v>
      </c>
      <c r="M14" s="28">
        <v>0</v>
      </c>
      <c r="N14" s="31">
        <v>0</v>
      </c>
      <c r="O14" s="28">
        <v>2</v>
      </c>
      <c r="P14" s="104">
        <v>0.28570000000000001</v>
      </c>
      <c r="Q14" s="35">
        <v>2</v>
      </c>
      <c r="R14" s="44">
        <v>0.28570000000000001</v>
      </c>
      <c r="S14" s="61">
        <v>3</v>
      </c>
      <c r="T14" s="105">
        <v>0.42859999999999998</v>
      </c>
      <c r="U14" s="63">
        <v>4</v>
      </c>
      <c r="V14" s="106">
        <v>0.57140000000000002</v>
      </c>
      <c r="W14" s="41"/>
      <c r="X14" s="41"/>
      <c r="Y14" s="41"/>
      <c r="Z14" s="41"/>
    </row>
    <row r="15" spans="1:26" ht="17.25" thickBot="1">
      <c r="A15" s="27" t="s">
        <v>158</v>
      </c>
      <c r="B15" s="28">
        <v>0</v>
      </c>
      <c r="C15" s="28">
        <v>0</v>
      </c>
      <c r="D15" s="31">
        <v>0</v>
      </c>
      <c r="E15" s="28">
        <v>0</v>
      </c>
      <c r="F15" s="28">
        <v>0</v>
      </c>
      <c r="G15" s="28">
        <v>0</v>
      </c>
      <c r="H15" s="31">
        <v>0</v>
      </c>
      <c r="I15" s="28">
        <v>0</v>
      </c>
      <c r="J15" s="31">
        <v>0</v>
      </c>
      <c r="K15" s="28">
        <v>0</v>
      </c>
      <c r="L15" s="31">
        <v>0</v>
      </c>
      <c r="M15" s="28">
        <v>0</v>
      </c>
      <c r="N15" s="31">
        <v>0</v>
      </c>
      <c r="O15" s="28">
        <v>0</v>
      </c>
      <c r="P15" s="31">
        <v>0</v>
      </c>
      <c r="Q15" s="42">
        <v>0</v>
      </c>
      <c r="R15" s="31">
        <v>0</v>
      </c>
      <c r="S15" s="42">
        <v>0</v>
      </c>
      <c r="T15" s="31">
        <v>0</v>
      </c>
      <c r="U15" s="42">
        <v>0</v>
      </c>
      <c r="V15" s="31">
        <v>0</v>
      </c>
      <c r="W15" s="41"/>
      <c r="X15" s="41"/>
      <c r="Y15" s="41"/>
      <c r="Z15" s="41"/>
    </row>
    <row r="16" spans="1:26" ht="17.25" thickBot="1">
      <c r="A16" s="27" t="s">
        <v>159</v>
      </c>
      <c r="B16" s="28">
        <v>46</v>
      </c>
      <c r="C16" s="28">
        <v>6</v>
      </c>
      <c r="D16" s="107">
        <v>0.13039999999999999</v>
      </c>
      <c r="E16" s="28">
        <v>3</v>
      </c>
      <c r="F16" s="28">
        <v>1</v>
      </c>
      <c r="G16" s="28">
        <v>4</v>
      </c>
      <c r="H16" s="56">
        <v>8.6999999999999994E-2</v>
      </c>
      <c r="I16" s="28">
        <v>4</v>
      </c>
      <c r="J16" s="108">
        <v>8.6999999999999994E-2</v>
      </c>
      <c r="K16" s="28">
        <v>5</v>
      </c>
      <c r="L16" s="108">
        <v>0.1087</v>
      </c>
      <c r="M16" s="28">
        <v>4</v>
      </c>
      <c r="N16" s="109">
        <v>8.6999999999999994E-2</v>
      </c>
      <c r="O16" s="28">
        <v>2</v>
      </c>
      <c r="P16" s="110">
        <v>4.3499999999999997E-2</v>
      </c>
      <c r="Q16" s="72">
        <v>4</v>
      </c>
      <c r="R16" s="111">
        <v>8.6999999999999994E-2</v>
      </c>
      <c r="S16" s="72">
        <v>5</v>
      </c>
      <c r="T16" s="112">
        <v>0.1087</v>
      </c>
      <c r="U16" s="113">
        <v>7</v>
      </c>
      <c r="V16" s="114">
        <v>0.1522</v>
      </c>
      <c r="W16" s="41"/>
      <c r="X16" s="41"/>
      <c r="Y16" s="41"/>
      <c r="Z16" s="41"/>
    </row>
    <row r="17" spans="1:26" ht="17.25" thickBot="1">
      <c r="A17" s="27" t="s">
        <v>160</v>
      </c>
      <c r="B17" s="28">
        <v>192</v>
      </c>
      <c r="C17" s="28">
        <v>50</v>
      </c>
      <c r="D17" s="115">
        <v>0.26040000000000002</v>
      </c>
      <c r="E17" s="28">
        <v>39</v>
      </c>
      <c r="F17" s="28">
        <v>25</v>
      </c>
      <c r="G17" s="28">
        <v>49</v>
      </c>
      <c r="H17" s="116">
        <v>0.25519999999999998</v>
      </c>
      <c r="I17" s="28">
        <v>26</v>
      </c>
      <c r="J17" s="48">
        <v>0.13539999999999999</v>
      </c>
      <c r="K17" s="28">
        <v>33</v>
      </c>
      <c r="L17" s="117">
        <v>0.1719</v>
      </c>
      <c r="M17" s="28">
        <v>25</v>
      </c>
      <c r="N17" s="115">
        <v>0.13020000000000001</v>
      </c>
      <c r="O17" s="28">
        <v>34</v>
      </c>
      <c r="P17" s="115">
        <v>0.17710000000000001</v>
      </c>
      <c r="Q17" s="118">
        <v>40</v>
      </c>
      <c r="R17" s="119">
        <v>0.20830000000000001</v>
      </c>
      <c r="S17" s="120">
        <v>49</v>
      </c>
      <c r="T17" s="121">
        <v>0.25519999999999998</v>
      </c>
      <c r="U17" s="122">
        <v>86</v>
      </c>
      <c r="V17" s="123">
        <v>0.44790000000000002</v>
      </c>
      <c r="W17" s="41"/>
      <c r="X17" s="41"/>
      <c r="Y17" s="41"/>
      <c r="Z17" s="41"/>
    </row>
    <row r="18" spans="1:26" ht="33.75" thickBot="1">
      <c r="A18" s="27" t="s">
        <v>161</v>
      </c>
      <c r="B18" s="28">
        <v>32</v>
      </c>
      <c r="C18" s="28">
        <v>13</v>
      </c>
      <c r="D18" s="124">
        <v>0.40629999999999999</v>
      </c>
      <c r="E18" s="28">
        <v>5</v>
      </c>
      <c r="F18" s="28">
        <v>4</v>
      </c>
      <c r="G18" s="28">
        <v>9</v>
      </c>
      <c r="H18" s="125">
        <v>0.28129999999999999</v>
      </c>
      <c r="I18" s="28">
        <v>10</v>
      </c>
      <c r="J18" s="126">
        <v>0.3125</v>
      </c>
      <c r="K18" s="28">
        <v>10</v>
      </c>
      <c r="L18" s="127">
        <v>0.3125</v>
      </c>
      <c r="M18" s="28">
        <v>8</v>
      </c>
      <c r="N18" s="128">
        <v>0.25</v>
      </c>
      <c r="O18" s="28">
        <v>8</v>
      </c>
      <c r="P18" s="124">
        <v>0.25</v>
      </c>
      <c r="Q18" s="98">
        <v>11</v>
      </c>
      <c r="R18" s="129">
        <v>0.34379999999999999</v>
      </c>
      <c r="S18" s="98">
        <v>13</v>
      </c>
      <c r="T18" s="130">
        <v>0.40629999999999999</v>
      </c>
      <c r="U18" s="89">
        <v>15</v>
      </c>
      <c r="V18" s="131">
        <v>0.46879999999999999</v>
      </c>
      <c r="W18" s="41"/>
      <c r="X18" s="41"/>
      <c r="Y18" s="41"/>
      <c r="Z18" s="41"/>
    </row>
    <row r="19" spans="1:26" ht="17.25" thickBot="1">
      <c r="A19" s="27" t="s">
        <v>162</v>
      </c>
      <c r="B19" s="28">
        <v>21</v>
      </c>
      <c r="C19" s="28">
        <v>7</v>
      </c>
      <c r="D19" s="132">
        <v>0.33329999999999999</v>
      </c>
      <c r="E19" s="28">
        <v>7</v>
      </c>
      <c r="F19" s="28">
        <v>0</v>
      </c>
      <c r="G19" s="28">
        <v>4</v>
      </c>
      <c r="H19" s="133">
        <v>0.1905</v>
      </c>
      <c r="I19" s="28">
        <v>2</v>
      </c>
      <c r="J19" s="57">
        <v>9.5200000000000007E-2</v>
      </c>
      <c r="K19" s="28">
        <v>9</v>
      </c>
      <c r="L19" s="134">
        <v>0.42859999999999998</v>
      </c>
      <c r="M19" s="28">
        <v>5</v>
      </c>
      <c r="N19" s="33">
        <v>0.23810000000000001</v>
      </c>
      <c r="O19" s="28">
        <v>8</v>
      </c>
      <c r="P19" s="47">
        <v>0.38100000000000001</v>
      </c>
      <c r="Q19" s="80">
        <v>8</v>
      </c>
      <c r="R19" s="135">
        <v>0.38100000000000001</v>
      </c>
      <c r="S19" s="51">
        <v>8</v>
      </c>
      <c r="T19" s="93">
        <v>0.38100000000000001</v>
      </c>
      <c r="U19" s="136">
        <v>13</v>
      </c>
      <c r="V19" s="137">
        <v>0.61899999999999999</v>
      </c>
      <c r="W19" s="41"/>
      <c r="X19" s="41"/>
      <c r="Y19" s="41"/>
      <c r="Z19" s="41"/>
    </row>
    <row r="20" spans="1:26" ht="33.75" thickBot="1">
      <c r="A20" s="27" t="s">
        <v>163</v>
      </c>
      <c r="B20" s="28">
        <v>41</v>
      </c>
      <c r="C20" s="28">
        <v>11</v>
      </c>
      <c r="D20" s="138">
        <v>0.26829999999999998</v>
      </c>
      <c r="E20" s="28">
        <v>7</v>
      </c>
      <c r="F20" s="28">
        <v>5</v>
      </c>
      <c r="G20" s="28">
        <v>8</v>
      </c>
      <c r="H20" s="139">
        <v>0.1951</v>
      </c>
      <c r="I20" s="28">
        <v>5</v>
      </c>
      <c r="J20" s="140">
        <v>0.122</v>
      </c>
      <c r="K20" s="28">
        <v>9</v>
      </c>
      <c r="L20" s="141">
        <v>0.2195</v>
      </c>
      <c r="M20" s="28">
        <v>11</v>
      </c>
      <c r="N20" s="142">
        <v>0.26829999999999998</v>
      </c>
      <c r="O20" s="28">
        <v>10</v>
      </c>
      <c r="P20" s="143">
        <v>0.24390000000000001</v>
      </c>
      <c r="Q20" s="89">
        <v>7</v>
      </c>
      <c r="R20" s="144">
        <v>0.17069999999999999</v>
      </c>
      <c r="S20" s="145">
        <v>10</v>
      </c>
      <c r="T20" s="84">
        <v>0.24390000000000001</v>
      </c>
      <c r="U20" s="83">
        <v>14</v>
      </c>
      <c r="V20" s="146">
        <v>0.34150000000000003</v>
      </c>
      <c r="W20" s="41"/>
      <c r="X20" s="41"/>
      <c r="Y20" s="41"/>
      <c r="Z20" s="41"/>
    </row>
    <row r="21" spans="1:26" ht="33.75" thickBot="1">
      <c r="A21" s="27" t="s">
        <v>164</v>
      </c>
      <c r="B21" s="28">
        <v>29</v>
      </c>
      <c r="C21" s="28">
        <v>5</v>
      </c>
      <c r="D21" s="147">
        <v>0.1724</v>
      </c>
      <c r="E21" s="28">
        <v>12</v>
      </c>
      <c r="F21" s="28">
        <v>4</v>
      </c>
      <c r="G21" s="28">
        <v>2</v>
      </c>
      <c r="H21" s="148">
        <v>6.9000000000000006E-2</v>
      </c>
      <c r="I21" s="28">
        <v>3</v>
      </c>
      <c r="J21" s="149">
        <v>0.10340000000000001</v>
      </c>
      <c r="K21" s="28">
        <v>6</v>
      </c>
      <c r="L21" s="150">
        <v>0.2069</v>
      </c>
      <c r="M21" s="28">
        <v>4</v>
      </c>
      <c r="N21" s="76">
        <v>0.13789999999999999</v>
      </c>
      <c r="O21" s="28">
        <v>7</v>
      </c>
      <c r="P21" s="151">
        <v>0.2414</v>
      </c>
      <c r="Q21" s="59">
        <v>1</v>
      </c>
      <c r="R21" s="152">
        <v>3.4500000000000003E-2</v>
      </c>
      <c r="S21" s="153">
        <v>6</v>
      </c>
      <c r="T21" s="154">
        <v>0.2069</v>
      </c>
      <c r="U21" s="72">
        <v>9</v>
      </c>
      <c r="V21" s="149">
        <v>0.31030000000000002</v>
      </c>
      <c r="W21" s="41"/>
      <c r="X21" s="41"/>
      <c r="Y21" s="41"/>
      <c r="Z21" s="41"/>
    </row>
    <row r="22" spans="1:26" ht="17.25" thickBot="1">
      <c r="A22" s="27" t="s">
        <v>165</v>
      </c>
      <c r="B22" s="28">
        <v>48</v>
      </c>
      <c r="C22" s="28">
        <v>14</v>
      </c>
      <c r="D22" s="155">
        <v>0.29170000000000001</v>
      </c>
      <c r="E22" s="28">
        <v>15</v>
      </c>
      <c r="F22" s="28">
        <v>5</v>
      </c>
      <c r="G22" s="28">
        <v>15</v>
      </c>
      <c r="H22" s="151">
        <v>0.3125</v>
      </c>
      <c r="I22" s="28">
        <v>7</v>
      </c>
      <c r="J22" s="78">
        <v>0.14580000000000001</v>
      </c>
      <c r="K22" s="28">
        <v>15</v>
      </c>
      <c r="L22" s="127">
        <v>0.3125</v>
      </c>
      <c r="M22" s="28">
        <v>11</v>
      </c>
      <c r="N22" s="69">
        <v>0.22919999999999999</v>
      </c>
      <c r="O22" s="28">
        <v>12</v>
      </c>
      <c r="P22" s="124">
        <v>0.25</v>
      </c>
      <c r="Q22" s="156">
        <v>15</v>
      </c>
      <c r="R22" s="157">
        <v>0.3125</v>
      </c>
      <c r="S22" s="158">
        <v>18</v>
      </c>
      <c r="T22" s="159">
        <v>0.375</v>
      </c>
      <c r="U22" s="160">
        <v>25</v>
      </c>
      <c r="V22" s="130">
        <v>0.52080000000000004</v>
      </c>
      <c r="W22" s="41"/>
      <c r="X22" s="41"/>
      <c r="Y22" s="41"/>
      <c r="Z22" s="41"/>
    </row>
    <row r="23" spans="1:26" ht="33.75" thickBot="1">
      <c r="A23" s="27" t="s">
        <v>166</v>
      </c>
      <c r="B23" s="28">
        <v>51</v>
      </c>
      <c r="C23" s="28">
        <v>7</v>
      </c>
      <c r="D23" s="161">
        <v>0.13730000000000001</v>
      </c>
      <c r="E23" s="28">
        <v>11</v>
      </c>
      <c r="F23" s="28">
        <v>3</v>
      </c>
      <c r="G23" s="28">
        <v>5</v>
      </c>
      <c r="H23" s="162">
        <v>9.8000000000000004E-2</v>
      </c>
      <c r="I23" s="28">
        <v>6</v>
      </c>
      <c r="J23" s="58">
        <v>0.1176</v>
      </c>
      <c r="K23" s="28">
        <v>2</v>
      </c>
      <c r="L23" s="163">
        <v>3.9199999999999999E-2</v>
      </c>
      <c r="M23" s="28">
        <v>3</v>
      </c>
      <c r="N23" s="164">
        <v>5.8799999999999998E-2</v>
      </c>
      <c r="O23" s="28">
        <v>6</v>
      </c>
      <c r="P23" s="165">
        <v>0.1176</v>
      </c>
      <c r="Q23" s="98">
        <v>11</v>
      </c>
      <c r="R23" s="166">
        <v>0.2157</v>
      </c>
      <c r="S23" s="136">
        <v>7</v>
      </c>
      <c r="T23" s="167">
        <v>0.13730000000000001</v>
      </c>
      <c r="U23" s="168">
        <v>12</v>
      </c>
      <c r="V23" s="169">
        <v>0.23530000000000001</v>
      </c>
      <c r="W23" s="41"/>
      <c r="X23" s="41"/>
      <c r="Y23" s="41"/>
      <c r="Z23" s="41"/>
    </row>
    <row r="24" spans="1:26" ht="33.75" thickBot="1">
      <c r="A24" s="27" t="s">
        <v>167</v>
      </c>
      <c r="B24" s="28">
        <v>43</v>
      </c>
      <c r="C24" s="28">
        <v>7</v>
      </c>
      <c r="D24" s="170">
        <v>0.1628</v>
      </c>
      <c r="E24" s="28">
        <v>13</v>
      </c>
      <c r="F24" s="28">
        <v>8</v>
      </c>
      <c r="G24" s="28">
        <v>7</v>
      </c>
      <c r="H24" s="171">
        <v>0.1628</v>
      </c>
      <c r="I24" s="28">
        <v>10</v>
      </c>
      <c r="J24" s="172">
        <v>0.2326</v>
      </c>
      <c r="K24" s="28">
        <v>9</v>
      </c>
      <c r="L24" s="173">
        <v>0.20930000000000001</v>
      </c>
      <c r="M24" s="28">
        <v>4</v>
      </c>
      <c r="N24" s="140">
        <v>9.2999999999999999E-2</v>
      </c>
      <c r="O24" s="28">
        <v>8</v>
      </c>
      <c r="P24" s="174">
        <v>0.186</v>
      </c>
      <c r="Q24" s="80">
        <v>8</v>
      </c>
      <c r="R24" s="62">
        <v>0.186</v>
      </c>
      <c r="S24" s="136">
        <v>7</v>
      </c>
      <c r="T24" s="66">
        <v>0.1628</v>
      </c>
      <c r="U24" s="168">
        <v>12</v>
      </c>
      <c r="V24" s="175">
        <v>0.27910000000000001</v>
      </c>
      <c r="W24" s="41"/>
      <c r="X24" s="41"/>
      <c r="Y24" s="41"/>
      <c r="Z24" s="41"/>
    </row>
    <row r="25" spans="1:26" ht="17.25" thickBot="1">
      <c r="A25" s="27" t="s">
        <v>168</v>
      </c>
      <c r="B25" s="28">
        <v>138</v>
      </c>
      <c r="C25" s="28">
        <v>31</v>
      </c>
      <c r="D25" s="176">
        <v>0.22459999999999999</v>
      </c>
      <c r="E25" s="28">
        <v>26</v>
      </c>
      <c r="F25" s="28">
        <v>20</v>
      </c>
      <c r="G25" s="28">
        <v>25</v>
      </c>
      <c r="H25" s="58">
        <v>0.1812</v>
      </c>
      <c r="I25" s="28">
        <v>24</v>
      </c>
      <c r="J25" s="174">
        <v>0.1739</v>
      </c>
      <c r="K25" s="28">
        <v>33</v>
      </c>
      <c r="L25" s="177">
        <v>0.23910000000000001</v>
      </c>
      <c r="M25" s="28">
        <v>18</v>
      </c>
      <c r="N25" s="75">
        <v>0.13039999999999999</v>
      </c>
      <c r="O25" s="28">
        <v>27</v>
      </c>
      <c r="P25" s="178">
        <v>0.19570000000000001</v>
      </c>
      <c r="Q25" s="179">
        <v>32</v>
      </c>
      <c r="R25" s="180">
        <v>0.2319</v>
      </c>
      <c r="S25" s="181">
        <v>41</v>
      </c>
      <c r="T25" s="182">
        <v>0.29709999999999998</v>
      </c>
      <c r="U25" s="183">
        <v>60</v>
      </c>
      <c r="V25" s="184">
        <v>0.43480000000000002</v>
      </c>
      <c r="W25" s="41"/>
      <c r="X25" s="41"/>
      <c r="Y25" s="41"/>
      <c r="Z25" s="41"/>
    </row>
    <row r="26" spans="1:26" ht="33.75" thickBot="1">
      <c r="A26" s="27" t="s">
        <v>169</v>
      </c>
      <c r="B26" s="28">
        <v>27</v>
      </c>
      <c r="C26" s="28">
        <v>8</v>
      </c>
      <c r="D26" s="178">
        <v>0.29630000000000001</v>
      </c>
      <c r="E26" s="28">
        <v>8</v>
      </c>
      <c r="F26" s="28">
        <v>0</v>
      </c>
      <c r="G26" s="28">
        <v>6</v>
      </c>
      <c r="H26" s="185">
        <v>0.22220000000000001</v>
      </c>
      <c r="I26" s="28">
        <v>2</v>
      </c>
      <c r="J26" s="186">
        <v>7.4099999999999999E-2</v>
      </c>
      <c r="K26" s="28">
        <v>4</v>
      </c>
      <c r="L26" s="58">
        <v>0.14810000000000001</v>
      </c>
      <c r="M26" s="28">
        <v>0</v>
      </c>
      <c r="N26" s="31">
        <v>0</v>
      </c>
      <c r="O26" s="28">
        <v>4</v>
      </c>
      <c r="P26" s="187">
        <v>0.14810000000000001</v>
      </c>
      <c r="Q26" s="35">
        <v>2</v>
      </c>
      <c r="R26" s="188">
        <v>7.4099999999999999E-2</v>
      </c>
      <c r="S26" s="153">
        <v>6</v>
      </c>
      <c r="T26" s="189">
        <v>0.22220000000000001</v>
      </c>
      <c r="U26" s="190">
        <v>10</v>
      </c>
      <c r="V26" s="191">
        <v>0.37040000000000001</v>
      </c>
      <c r="W26" s="41"/>
      <c r="X26" s="41"/>
      <c r="Y26" s="41"/>
      <c r="Z26" s="41"/>
    </row>
    <row r="27" spans="1:26" ht="33.75" thickBot="1">
      <c r="A27" s="27" t="s">
        <v>170</v>
      </c>
      <c r="B27" s="28">
        <v>0</v>
      </c>
      <c r="C27" s="28">
        <v>0</v>
      </c>
      <c r="D27" s="31">
        <v>0</v>
      </c>
      <c r="E27" s="28">
        <v>0</v>
      </c>
      <c r="F27" s="28">
        <v>0</v>
      </c>
      <c r="G27" s="28">
        <v>0</v>
      </c>
      <c r="H27" s="31">
        <v>0</v>
      </c>
      <c r="I27" s="28">
        <v>0</v>
      </c>
      <c r="J27" s="31">
        <v>0</v>
      </c>
      <c r="K27" s="28">
        <v>0</v>
      </c>
      <c r="L27" s="31">
        <v>0</v>
      </c>
      <c r="M27" s="28">
        <v>0</v>
      </c>
      <c r="N27" s="31">
        <v>0</v>
      </c>
      <c r="O27" s="28">
        <v>0</v>
      </c>
      <c r="P27" s="31">
        <v>0</v>
      </c>
      <c r="Q27" s="42">
        <v>0</v>
      </c>
      <c r="R27" s="31">
        <v>0</v>
      </c>
      <c r="S27" s="42">
        <v>0</v>
      </c>
      <c r="T27" s="31">
        <v>0</v>
      </c>
      <c r="U27" s="42">
        <v>0</v>
      </c>
      <c r="V27" s="31">
        <v>0</v>
      </c>
      <c r="W27" s="41"/>
      <c r="X27" s="41"/>
      <c r="Y27" s="41"/>
      <c r="Z27" s="41"/>
    </row>
    <row r="28" spans="1:26" ht="17.25" thickBot="1">
      <c r="A28" s="27" t="s">
        <v>171</v>
      </c>
      <c r="B28" s="28">
        <v>47</v>
      </c>
      <c r="C28" s="28">
        <v>9</v>
      </c>
      <c r="D28" s="58">
        <v>0.1915</v>
      </c>
      <c r="E28" s="28">
        <v>16</v>
      </c>
      <c r="F28" s="28">
        <v>5</v>
      </c>
      <c r="G28" s="28">
        <v>7</v>
      </c>
      <c r="H28" s="192">
        <v>0.1489</v>
      </c>
      <c r="I28" s="28">
        <v>8</v>
      </c>
      <c r="J28" s="193">
        <v>0.17019999999999999</v>
      </c>
      <c r="K28" s="28">
        <v>7</v>
      </c>
      <c r="L28" s="58">
        <v>0.1489</v>
      </c>
      <c r="M28" s="28">
        <v>9</v>
      </c>
      <c r="N28" s="194">
        <v>0.1915</v>
      </c>
      <c r="O28" s="28">
        <v>10</v>
      </c>
      <c r="P28" s="195">
        <v>0.21279999999999999</v>
      </c>
      <c r="Q28" s="100">
        <v>17</v>
      </c>
      <c r="R28" s="196">
        <v>0.36170000000000002</v>
      </c>
      <c r="S28" s="145">
        <v>10</v>
      </c>
      <c r="T28" s="62">
        <v>0.21279999999999999</v>
      </c>
      <c r="U28" s="197">
        <v>19</v>
      </c>
      <c r="V28" s="198">
        <v>0.40429999999999999</v>
      </c>
      <c r="W28" s="41"/>
      <c r="X28" s="41"/>
      <c r="Y28" s="41"/>
      <c r="Z28" s="41"/>
    </row>
    <row r="29" spans="1:26" ht="33.75" thickBot="1">
      <c r="A29" s="27" t="s">
        <v>172</v>
      </c>
      <c r="B29" s="28">
        <v>35</v>
      </c>
      <c r="C29" s="28">
        <v>3</v>
      </c>
      <c r="D29" s="67">
        <v>8.5699999999999998E-2</v>
      </c>
      <c r="E29" s="28">
        <v>4</v>
      </c>
      <c r="F29" s="28">
        <v>7</v>
      </c>
      <c r="G29" s="28">
        <v>1</v>
      </c>
      <c r="H29" s="199">
        <v>2.86E-2</v>
      </c>
      <c r="I29" s="28">
        <v>7</v>
      </c>
      <c r="J29" s="200">
        <v>0.2</v>
      </c>
      <c r="K29" s="28">
        <v>3</v>
      </c>
      <c r="L29" s="112">
        <v>8.5699999999999998E-2</v>
      </c>
      <c r="M29" s="28">
        <v>0</v>
      </c>
      <c r="N29" s="31">
        <v>0</v>
      </c>
      <c r="O29" s="28">
        <v>1</v>
      </c>
      <c r="P29" s="152">
        <v>2.86E-2</v>
      </c>
      <c r="Q29" s="72">
        <v>4</v>
      </c>
      <c r="R29" s="201">
        <v>0.1143</v>
      </c>
      <c r="S29" s="61">
        <v>3</v>
      </c>
      <c r="T29" s="202">
        <v>8.5699999999999998E-2</v>
      </c>
      <c r="U29" s="45">
        <v>3</v>
      </c>
      <c r="V29" s="203">
        <v>8.5699999999999998E-2</v>
      </c>
      <c r="W29" s="41"/>
      <c r="X29" s="41"/>
      <c r="Y29" s="41"/>
      <c r="Z29" s="41"/>
    </row>
    <row r="30" spans="1:26" ht="17.25" thickBot="1">
      <c r="A30" s="27" t="s">
        <v>173</v>
      </c>
      <c r="B30" s="28">
        <v>0</v>
      </c>
      <c r="C30" s="28">
        <v>0</v>
      </c>
      <c r="D30" s="31">
        <v>0</v>
      </c>
      <c r="E30" s="28">
        <v>0</v>
      </c>
      <c r="F30" s="28">
        <v>0</v>
      </c>
      <c r="G30" s="28">
        <v>0</v>
      </c>
      <c r="H30" s="31">
        <v>0</v>
      </c>
      <c r="I30" s="28">
        <v>0</v>
      </c>
      <c r="J30" s="31">
        <v>0</v>
      </c>
      <c r="K30" s="28">
        <v>0</v>
      </c>
      <c r="L30" s="31">
        <v>0</v>
      </c>
      <c r="M30" s="28">
        <v>0</v>
      </c>
      <c r="N30" s="31">
        <v>0</v>
      </c>
      <c r="O30" s="28">
        <v>0</v>
      </c>
      <c r="P30" s="31">
        <v>0</v>
      </c>
      <c r="Q30" s="42">
        <v>0</v>
      </c>
      <c r="R30" s="31">
        <v>0</v>
      </c>
      <c r="S30" s="42">
        <v>0</v>
      </c>
      <c r="T30" s="31">
        <v>0</v>
      </c>
      <c r="U30" s="42">
        <v>0</v>
      </c>
      <c r="V30" s="31">
        <v>0</v>
      </c>
      <c r="W30" s="41"/>
      <c r="X30" s="41"/>
      <c r="Y30" s="41"/>
      <c r="Z30" s="41"/>
    </row>
    <row r="31" spans="1:26" ht="17.25" thickBot="1">
      <c r="A31" s="27" t="s">
        <v>174</v>
      </c>
      <c r="B31" s="28">
        <v>0</v>
      </c>
      <c r="C31" s="28">
        <v>0</v>
      </c>
      <c r="D31" s="31">
        <v>0</v>
      </c>
      <c r="E31" s="28">
        <v>0</v>
      </c>
      <c r="F31" s="28">
        <v>0</v>
      </c>
      <c r="G31" s="28">
        <v>0</v>
      </c>
      <c r="H31" s="31">
        <v>0</v>
      </c>
      <c r="I31" s="28">
        <v>0</v>
      </c>
      <c r="J31" s="31">
        <v>0</v>
      </c>
      <c r="K31" s="28">
        <v>0</v>
      </c>
      <c r="L31" s="31">
        <v>0</v>
      </c>
      <c r="M31" s="28">
        <v>0</v>
      </c>
      <c r="N31" s="31">
        <v>0</v>
      </c>
      <c r="O31" s="28">
        <v>0</v>
      </c>
      <c r="P31" s="31">
        <v>0</v>
      </c>
      <c r="Q31" s="42">
        <v>0</v>
      </c>
      <c r="R31" s="31">
        <v>0</v>
      </c>
      <c r="S31" s="42">
        <v>0</v>
      </c>
      <c r="T31" s="31">
        <v>0</v>
      </c>
      <c r="U31" s="42">
        <v>0</v>
      </c>
      <c r="V31" s="31">
        <v>0</v>
      </c>
      <c r="W31" s="41"/>
      <c r="X31" s="41"/>
      <c r="Y31" s="41"/>
      <c r="Z31" s="41"/>
    </row>
    <row r="32" spans="1:26" ht="17.25" thickBot="1">
      <c r="A32" s="27" t="s">
        <v>175</v>
      </c>
      <c r="B32" s="28">
        <v>53</v>
      </c>
      <c r="C32" s="28">
        <v>13</v>
      </c>
      <c r="D32" s="204">
        <v>0.24529999999999999</v>
      </c>
      <c r="E32" s="28">
        <v>6</v>
      </c>
      <c r="F32" s="28">
        <v>7</v>
      </c>
      <c r="G32" s="28">
        <v>13</v>
      </c>
      <c r="H32" s="53">
        <v>0.24529999999999999</v>
      </c>
      <c r="I32" s="28">
        <v>7</v>
      </c>
      <c r="J32" s="139">
        <v>0.1321</v>
      </c>
      <c r="K32" s="28">
        <v>16</v>
      </c>
      <c r="L32" s="205">
        <v>0.3019</v>
      </c>
      <c r="M32" s="28">
        <v>8</v>
      </c>
      <c r="N32" s="178">
        <v>0.15090000000000001</v>
      </c>
      <c r="O32" s="28">
        <v>6</v>
      </c>
      <c r="P32" s="175">
        <v>0.1132</v>
      </c>
      <c r="Q32" s="206">
        <v>12</v>
      </c>
      <c r="R32" s="207">
        <v>0.22639999999999999</v>
      </c>
      <c r="S32" s="91">
        <v>11</v>
      </c>
      <c r="T32" s="154">
        <v>0.20749999999999999</v>
      </c>
      <c r="U32" s="208">
        <v>20</v>
      </c>
      <c r="V32" s="62">
        <v>0.37740000000000001</v>
      </c>
      <c r="W32" s="41"/>
      <c r="X32" s="41"/>
      <c r="Y32" s="41"/>
      <c r="Z32" s="41"/>
    </row>
    <row r="33" spans="1:26" ht="17.25" thickBot="1">
      <c r="A33" s="27" t="s">
        <v>176</v>
      </c>
      <c r="B33" s="28">
        <v>28</v>
      </c>
      <c r="C33" s="28">
        <v>8</v>
      </c>
      <c r="D33" s="53">
        <v>0.28570000000000001</v>
      </c>
      <c r="E33" s="28">
        <v>9</v>
      </c>
      <c r="F33" s="28">
        <v>2</v>
      </c>
      <c r="G33" s="28">
        <v>8</v>
      </c>
      <c r="H33" s="30">
        <v>0.28570000000000001</v>
      </c>
      <c r="I33" s="28">
        <v>6</v>
      </c>
      <c r="J33" s="125">
        <v>0.21429999999999999</v>
      </c>
      <c r="K33" s="28">
        <v>8</v>
      </c>
      <c r="L33" s="209">
        <v>0.28570000000000001</v>
      </c>
      <c r="M33" s="28">
        <v>6</v>
      </c>
      <c r="N33" s="124">
        <v>0.21429999999999999</v>
      </c>
      <c r="O33" s="28">
        <v>6</v>
      </c>
      <c r="P33" s="132">
        <v>0.21429999999999999</v>
      </c>
      <c r="Q33" s="50">
        <v>6</v>
      </c>
      <c r="R33" s="121">
        <v>0.21429999999999999</v>
      </c>
      <c r="S33" s="92">
        <v>9</v>
      </c>
      <c r="T33" s="210">
        <v>0.32140000000000002</v>
      </c>
      <c r="U33" s="92">
        <v>16</v>
      </c>
      <c r="V33" s="106">
        <v>0.57140000000000002</v>
      </c>
      <c r="W33" s="41"/>
      <c r="X33" s="41"/>
      <c r="Y33" s="41"/>
      <c r="Z33" s="41"/>
    </row>
    <row r="34" spans="1:26" ht="17.25" thickBot="1">
      <c r="A34" s="27" t="s">
        <v>177</v>
      </c>
      <c r="B34" s="28">
        <v>27</v>
      </c>
      <c r="C34" s="28">
        <v>3</v>
      </c>
      <c r="D34" s="112">
        <v>0.1111</v>
      </c>
      <c r="E34" s="28">
        <v>4</v>
      </c>
      <c r="F34" s="28">
        <v>7</v>
      </c>
      <c r="G34" s="28">
        <v>6</v>
      </c>
      <c r="H34" s="185">
        <v>0.22220000000000001</v>
      </c>
      <c r="I34" s="28">
        <v>1</v>
      </c>
      <c r="J34" s="211">
        <v>3.6999999999999998E-2</v>
      </c>
      <c r="K34" s="28">
        <v>5</v>
      </c>
      <c r="L34" s="204">
        <v>0.1852</v>
      </c>
      <c r="M34" s="28">
        <v>5</v>
      </c>
      <c r="N34" s="212">
        <v>0.1852</v>
      </c>
      <c r="O34" s="28">
        <v>4</v>
      </c>
      <c r="P34" s="187">
        <v>0.14810000000000001</v>
      </c>
      <c r="Q34" s="153">
        <v>5</v>
      </c>
      <c r="R34" s="62">
        <v>0.1852</v>
      </c>
      <c r="S34" s="213">
        <v>4</v>
      </c>
      <c r="T34" s="175">
        <v>0.14810000000000001</v>
      </c>
      <c r="U34" s="168">
        <v>12</v>
      </c>
      <c r="V34" s="214">
        <v>0.44440000000000002</v>
      </c>
      <c r="W34" s="41"/>
      <c r="X34" s="41"/>
      <c r="Y34" s="41"/>
      <c r="Z34" s="41"/>
    </row>
    <row r="35" spans="1:26" ht="17.25" thickBot="1">
      <c r="A35" s="27" t="s">
        <v>178</v>
      </c>
      <c r="B35" s="28">
        <v>92</v>
      </c>
      <c r="C35" s="28">
        <v>19</v>
      </c>
      <c r="D35" s="215">
        <v>0.20649999999999999</v>
      </c>
      <c r="E35" s="28">
        <v>9</v>
      </c>
      <c r="F35" s="28">
        <v>10</v>
      </c>
      <c r="G35" s="28">
        <v>18</v>
      </c>
      <c r="H35" s="139">
        <v>0.19570000000000001</v>
      </c>
      <c r="I35" s="28">
        <v>17</v>
      </c>
      <c r="J35" s="216">
        <v>0.18479999999999999</v>
      </c>
      <c r="K35" s="28">
        <v>10</v>
      </c>
      <c r="L35" s="108">
        <v>0.1087</v>
      </c>
      <c r="M35" s="28">
        <v>4</v>
      </c>
      <c r="N35" s="217">
        <v>4.3499999999999997E-2</v>
      </c>
      <c r="O35" s="28">
        <v>13</v>
      </c>
      <c r="P35" s="29">
        <v>0.14130000000000001</v>
      </c>
      <c r="Q35" s="218">
        <v>13</v>
      </c>
      <c r="R35" s="71">
        <v>0.14130000000000001</v>
      </c>
      <c r="S35" s="219">
        <v>23</v>
      </c>
      <c r="T35" s="198">
        <v>0.25</v>
      </c>
      <c r="U35" s="220">
        <v>39</v>
      </c>
      <c r="V35" s="81">
        <v>0.4239</v>
      </c>
      <c r="W35" s="41"/>
      <c r="X35" s="41"/>
      <c r="Y35" s="41"/>
      <c r="Z35" s="41"/>
    </row>
    <row r="36" spans="1:26" ht="17.25" thickBot="1">
      <c r="A36" s="27" t="s">
        <v>179</v>
      </c>
      <c r="B36" s="28">
        <v>20</v>
      </c>
      <c r="C36" s="28">
        <v>8</v>
      </c>
      <c r="D36" s="209">
        <v>0.4</v>
      </c>
      <c r="E36" s="28">
        <v>5</v>
      </c>
      <c r="F36" s="28">
        <v>2</v>
      </c>
      <c r="G36" s="28">
        <v>6</v>
      </c>
      <c r="H36" s="221">
        <v>0.3</v>
      </c>
      <c r="I36" s="28">
        <v>2</v>
      </c>
      <c r="J36" s="170">
        <v>0.1</v>
      </c>
      <c r="K36" s="28">
        <v>4</v>
      </c>
      <c r="L36" s="138">
        <v>0.2</v>
      </c>
      <c r="M36" s="28">
        <v>7</v>
      </c>
      <c r="N36" s="222">
        <v>0.35</v>
      </c>
      <c r="O36" s="28">
        <v>5</v>
      </c>
      <c r="P36" s="124">
        <v>0.25</v>
      </c>
      <c r="Q36" s="89">
        <v>7</v>
      </c>
      <c r="R36" s="223">
        <v>0.35</v>
      </c>
      <c r="S36" s="92">
        <v>9</v>
      </c>
      <c r="T36" s="223">
        <v>0.45</v>
      </c>
      <c r="U36" s="153">
        <v>11</v>
      </c>
      <c r="V36" s="224">
        <v>0.55000000000000004</v>
      </c>
      <c r="W36" s="41"/>
      <c r="X36" s="41"/>
      <c r="Y36" s="41"/>
      <c r="Z36" s="41"/>
    </row>
    <row r="37" spans="1:26" ht="17.25" thickBot="1">
      <c r="A37" s="27" t="s">
        <v>180</v>
      </c>
      <c r="B37" s="28">
        <v>34</v>
      </c>
      <c r="C37" s="28">
        <v>12</v>
      </c>
      <c r="D37" s="212">
        <v>0.35289999999999999</v>
      </c>
      <c r="E37" s="28">
        <v>7</v>
      </c>
      <c r="F37" s="28">
        <v>5</v>
      </c>
      <c r="G37" s="28">
        <v>7</v>
      </c>
      <c r="H37" s="55">
        <v>0.2059</v>
      </c>
      <c r="I37" s="28">
        <v>7</v>
      </c>
      <c r="J37" s="225">
        <v>0.2059</v>
      </c>
      <c r="K37" s="28">
        <v>7</v>
      </c>
      <c r="L37" s="174">
        <v>0.2059</v>
      </c>
      <c r="M37" s="28">
        <v>6</v>
      </c>
      <c r="N37" s="125">
        <v>0.17649999999999999</v>
      </c>
      <c r="O37" s="28">
        <v>10</v>
      </c>
      <c r="P37" s="226">
        <v>0.29409999999999997</v>
      </c>
      <c r="Q37" s="80">
        <v>8</v>
      </c>
      <c r="R37" s="227">
        <v>0.23530000000000001</v>
      </c>
      <c r="S37" s="91">
        <v>11</v>
      </c>
      <c r="T37" s="228">
        <v>0.32350000000000001</v>
      </c>
      <c r="U37" s="197">
        <v>19</v>
      </c>
      <c r="V37" s="229">
        <v>0.55879999999999996</v>
      </c>
      <c r="W37" s="41"/>
      <c r="X37" s="41"/>
      <c r="Y37" s="41"/>
      <c r="Z37" s="41"/>
    </row>
    <row r="38" spans="1:26" ht="33.75" thickBot="1">
      <c r="A38" s="27" t="s">
        <v>181</v>
      </c>
      <c r="B38" s="28">
        <v>110</v>
      </c>
      <c r="C38" s="28">
        <v>23</v>
      </c>
      <c r="D38" s="230">
        <v>0.20910000000000001</v>
      </c>
      <c r="E38" s="28">
        <v>16</v>
      </c>
      <c r="F38" s="28">
        <v>14</v>
      </c>
      <c r="G38" s="28">
        <v>22</v>
      </c>
      <c r="H38" s="48">
        <v>0.2</v>
      </c>
      <c r="I38" s="28">
        <v>18</v>
      </c>
      <c r="J38" s="115">
        <v>0.1636</v>
      </c>
      <c r="K38" s="28">
        <v>10</v>
      </c>
      <c r="L38" s="231">
        <v>9.0899999999999995E-2</v>
      </c>
      <c r="M38" s="28">
        <v>20</v>
      </c>
      <c r="N38" s="30">
        <v>0.18179999999999999</v>
      </c>
      <c r="O38" s="28">
        <v>16</v>
      </c>
      <c r="P38" s="232">
        <v>0.14549999999999999</v>
      </c>
      <c r="Q38" s="233">
        <v>20</v>
      </c>
      <c r="R38" s="234">
        <v>0.18179999999999999</v>
      </c>
      <c r="S38" s="235">
        <v>28</v>
      </c>
      <c r="T38" s="121">
        <v>0.2545</v>
      </c>
      <c r="U38" s="236">
        <v>41</v>
      </c>
      <c r="V38" s="154">
        <v>0.37269999999999998</v>
      </c>
      <c r="W38" s="41"/>
      <c r="X38" s="41"/>
      <c r="Y38" s="41"/>
      <c r="Z38" s="41"/>
    </row>
    <row r="39" spans="1:26" ht="33.75" thickBot="1">
      <c r="A39" s="27" t="s">
        <v>182</v>
      </c>
      <c r="B39" s="28">
        <v>28</v>
      </c>
      <c r="C39" s="28">
        <v>10</v>
      </c>
      <c r="D39" s="237">
        <v>0.35709999999999997</v>
      </c>
      <c r="E39" s="28">
        <v>1</v>
      </c>
      <c r="F39" s="28">
        <v>4</v>
      </c>
      <c r="G39" s="28">
        <v>7</v>
      </c>
      <c r="H39" s="216">
        <v>0.25</v>
      </c>
      <c r="I39" s="28">
        <v>5</v>
      </c>
      <c r="J39" s="238">
        <v>0.17860000000000001</v>
      </c>
      <c r="K39" s="28">
        <v>13</v>
      </c>
      <c r="L39" s="47">
        <v>0.46429999999999999</v>
      </c>
      <c r="M39" s="28">
        <v>7</v>
      </c>
      <c r="N39" s="128">
        <v>0.25</v>
      </c>
      <c r="O39" s="28">
        <v>10</v>
      </c>
      <c r="P39" s="239">
        <v>0.35709999999999997</v>
      </c>
      <c r="Q39" s="80">
        <v>8</v>
      </c>
      <c r="R39" s="44">
        <v>0.28570000000000001</v>
      </c>
      <c r="S39" s="136">
        <v>7</v>
      </c>
      <c r="T39" s="198">
        <v>0.25</v>
      </c>
      <c r="U39" s="72">
        <v>9</v>
      </c>
      <c r="V39" s="240">
        <v>0.32140000000000002</v>
      </c>
      <c r="W39" s="41"/>
      <c r="X39" s="41"/>
      <c r="Y39" s="41"/>
      <c r="Z39" s="41"/>
    </row>
    <row r="40" spans="1:26" ht="33.75" thickBot="1">
      <c r="A40" s="27" t="s">
        <v>183</v>
      </c>
      <c r="B40" s="28">
        <v>36</v>
      </c>
      <c r="C40" s="28">
        <v>8</v>
      </c>
      <c r="D40" s="241">
        <v>0.22220000000000001</v>
      </c>
      <c r="E40" s="28">
        <v>9</v>
      </c>
      <c r="F40" s="28">
        <v>3</v>
      </c>
      <c r="G40" s="28">
        <v>7</v>
      </c>
      <c r="H40" s="139">
        <v>0.19439999999999999</v>
      </c>
      <c r="I40" s="28">
        <v>9</v>
      </c>
      <c r="J40" s="143">
        <v>0.25</v>
      </c>
      <c r="K40" s="28">
        <v>7</v>
      </c>
      <c r="L40" s="115">
        <v>0.19439999999999999</v>
      </c>
      <c r="M40" s="28">
        <v>7</v>
      </c>
      <c r="N40" s="242">
        <v>0.19439999999999999</v>
      </c>
      <c r="O40" s="28">
        <v>4</v>
      </c>
      <c r="P40" s="243">
        <v>0.1111</v>
      </c>
      <c r="Q40" s="153">
        <v>5</v>
      </c>
      <c r="R40" s="244">
        <v>0.1389</v>
      </c>
      <c r="S40" s="136">
        <v>7</v>
      </c>
      <c r="T40" s="144">
        <v>0.19439999999999999</v>
      </c>
      <c r="U40" s="136">
        <v>13</v>
      </c>
      <c r="V40" s="144">
        <v>0.36109999999999998</v>
      </c>
      <c r="W40" s="41"/>
      <c r="X40" s="41"/>
      <c r="Y40" s="41"/>
      <c r="Z40" s="41"/>
    </row>
    <row r="41" spans="1:26" ht="17.25" thickBot="1">
      <c r="A41" s="27" t="s">
        <v>184</v>
      </c>
      <c r="B41" s="28">
        <v>28</v>
      </c>
      <c r="C41" s="28">
        <v>13</v>
      </c>
      <c r="D41" s="128">
        <v>0.46429999999999999</v>
      </c>
      <c r="E41" s="28">
        <v>5</v>
      </c>
      <c r="F41" s="28">
        <v>4</v>
      </c>
      <c r="G41" s="28">
        <v>9</v>
      </c>
      <c r="H41" s="209">
        <v>0.32140000000000002</v>
      </c>
      <c r="I41" s="28">
        <v>9</v>
      </c>
      <c r="J41" s="245">
        <v>0.32140000000000002</v>
      </c>
      <c r="K41" s="28">
        <v>10</v>
      </c>
      <c r="L41" s="246">
        <v>0.35709999999999997</v>
      </c>
      <c r="M41" s="28">
        <v>2</v>
      </c>
      <c r="N41" s="57">
        <v>7.1400000000000005E-2</v>
      </c>
      <c r="O41" s="28">
        <v>10</v>
      </c>
      <c r="P41" s="239">
        <v>0.35709999999999997</v>
      </c>
      <c r="Q41" s="50">
        <v>6</v>
      </c>
      <c r="R41" s="121">
        <v>0.21429999999999999</v>
      </c>
      <c r="S41" s="247">
        <v>12</v>
      </c>
      <c r="T41" s="105">
        <v>0.42859999999999998</v>
      </c>
      <c r="U41" s="208">
        <v>20</v>
      </c>
      <c r="V41" s="47">
        <v>0.71430000000000005</v>
      </c>
      <c r="W41" s="41"/>
      <c r="X41" s="41"/>
      <c r="Y41" s="41"/>
      <c r="Z41" s="41"/>
    </row>
    <row r="42" spans="1:26" ht="17.25" thickBot="1">
      <c r="A42" s="27" t="s">
        <v>185</v>
      </c>
      <c r="B42" s="28">
        <v>26</v>
      </c>
      <c r="C42" s="28">
        <v>5</v>
      </c>
      <c r="D42" s="58">
        <v>0.1923</v>
      </c>
      <c r="E42" s="28">
        <v>5</v>
      </c>
      <c r="F42" s="28">
        <v>2</v>
      </c>
      <c r="G42" s="28">
        <v>4</v>
      </c>
      <c r="H42" s="170">
        <v>0.15379999999999999</v>
      </c>
      <c r="I42" s="28">
        <v>6</v>
      </c>
      <c r="J42" s="194">
        <v>0.23080000000000001</v>
      </c>
      <c r="K42" s="28">
        <v>6</v>
      </c>
      <c r="L42" s="248">
        <v>0.23080000000000001</v>
      </c>
      <c r="M42" s="28">
        <v>7</v>
      </c>
      <c r="N42" s="249">
        <v>0.26919999999999999</v>
      </c>
      <c r="O42" s="28">
        <v>6</v>
      </c>
      <c r="P42" s="172">
        <v>0.23080000000000001</v>
      </c>
      <c r="Q42" s="153">
        <v>5</v>
      </c>
      <c r="R42" s="250">
        <v>0.1923</v>
      </c>
      <c r="S42" s="72">
        <v>5</v>
      </c>
      <c r="T42" s="144">
        <v>0.1923</v>
      </c>
      <c r="U42" s="72">
        <v>9</v>
      </c>
      <c r="V42" s="251">
        <v>0.34620000000000001</v>
      </c>
      <c r="W42" s="41"/>
      <c r="X42" s="41"/>
      <c r="Y42" s="41"/>
      <c r="Z42" s="41"/>
    </row>
    <row r="43" spans="1:26" ht="17.25" thickBot="1">
      <c r="A43" s="27" t="s">
        <v>186</v>
      </c>
      <c r="B43" s="28">
        <v>45</v>
      </c>
      <c r="C43" s="28">
        <v>17</v>
      </c>
      <c r="D43" s="252">
        <v>0.37780000000000002</v>
      </c>
      <c r="E43" s="28">
        <v>10</v>
      </c>
      <c r="F43" s="28">
        <v>5</v>
      </c>
      <c r="G43" s="28">
        <v>11</v>
      </c>
      <c r="H43" s="53">
        <v>0.24440000000000001</v>
      </c>
      <c r="I43" s="28">
        <v>12</v>
      </c>
      <c r="J43" s="253">
        <v>0.26669999999999999</v>
      </c>
      <c r="K43" s="28">
        <v>8</v>
      </c>
      <c r="L43" s="78">
        <v>0.17780000000000001</v>
      </c>
      <c r="M43" s="28">
        <v>4</v>
      </c>
      <c r="N43" s="58">
        <v>8.8900000000000007E-2</v>
      </c>
      <c r="O43" s="28">
        <v>5</v>
      </c>
      <c r="P43" s="243">
        <v>0.1111</v>
      </c>
      <c r="Q43" s="218">
        <v>13</v>
      </c>
      <c r="R43" s="254">
        <v>0.28889999999999999</v>
      </c>
      <c r="S43" s="255">
        <v>16</v>
      </c>
      <c r="T43" s="256">
        <v>0.35560000000000003</v>
      </c>
      <c r="U43" s="257">
        <v>23</v>
      </c>
      <c r="V43" s="258">
        <v>0.5111</v>
      </c>
      <c r="W43" s="41"/>
      <c r="X43" s="41"/>
      <c r="Y43" s="41"/>
      <c r="Z43" s="41"/>
    </row>
    <row r="44" spans="1:26" ht="17.25" thickBot="1">
      <c r="A44" s="27" t="s">
        <v>187</v>
      </c>
      <c r="B44" s="28">
        <v>35</v>
      </c>
      <c r="C44" s="28">
        <v>8</v>
      </c>
      <c r="D44" s="55">
        <v>0.2286</v>
      </c>
      <c r="E44" s="28">
        <v>10</v>
      </c>
      <c r="F44" s="28">
        <v>4</v>
      </c>
      <c r="G44" s="28">
        <v>8</v>
      </c>
      <c r="H44" s="75">
        <v>0.2286</v>
      </c>
      <c r="I44" s="28">
        <v>6</v>
      </c>
      <c r="J44" s="76">
        <v>0.1714</v>
      </c>
      <c r="K44" s="28">
        <v>5</v>
      </c>
      <c r="L44" s="77">
        <v>0.1429</v>
      </c>
      <c r="M44" s="28">
        <v>6</v>
      </c>
      <c r="N44" s="195">
        <v>0.1714</v>
      </c>
      <c r="O44" s="28">
        <v>5</v>
      </c>
      <c r="P44" s="58">
        <v>0.1429</v>
      </c>
      <c r="Q44" s="80">
        <v>8</v>
      </c>
      <c r="R44" s="81">
        <v>0.2286</v>
      </c>
      <c r="S44" s="51">
        <v>8</v>
      </c>
      <c r="T44" s="82">
        <v>0.2286</v>
      </c>
      <c r="U44" s="136">
        <v>13</v>
      </c>
      <c r="V44" s="259">
        <v>0.37140000000000001</v>
      </c>
      <c r="W44" s="260"/>
      <c r="X44" s="260"/>
      <c r="Y44" s="260"/>
      <c r="Z44" s="260"/>
    </row>
    <row r="45" spans="1:26" ht="17.25" thickBot="1">
      <c r="A45" s="27" t="s">
        <v>188</v>
      </c>
      <c r="B45" s="28">
        <v>47</v>
      </c>
      <c r="C45" s="28">
        <v>14</v>
      </c>
      <c r="D45" s="141">
        <v>0.2979</v>
      </c>
      <c r="E45" s="28">
        <v>4</v>
      </c>
      <c r="F45" s="28">
        <v>7</v>
      </c>
      <c r="G45" s="28">
        <v>10</v>
      </c>
      <c r="H45" s="49">
        <v>0.21279999999999999</v>
      </c>
      <c r="I45" s="28">
        <v>7</v>
      </c>
      <c r="J45" s="49">
        <v>0.1489</v>
      </c>
      <c r="K45" s="28">
        <v>7</v>
      </c>
      <c r="L45" s="58">
        <v>0.1489</v>
      </c>
      <c r="M45" s="28">
        <v>8</v>
      </c>
      <c r="N45" s="177">
        <v>0.17019999999999999</v>
      </c>
      <c r="O45" s="28">
        <v>7</v>
      </c>
      <c r="P45" s="261">
        <v>0.1489</v>
      </c>
      <c r="Q45" s="206">
        <v>12</v>
      </c>
      <c r="R45" s="262">
        <v>0.25530000000000003</v>
      </c>
      <c r="S45" s="98">
        <v>13</v>
      </c>
      <c r="T45" s="81">
        <v>0.27660000000000001</v>
      </c>
      <c r="U45" s="247">
        <v>22</v>
      </c>
      <c r="V45" s="263">
        <v>0.46810000000000002</v>
      </c>
      <c r="W45" s="260"/>
      <c r="X45" s="260"/>
      <c r="Y45" s="260"/>
      <c r="Z45" s="260"/>
    </row>
    <row r="46" spans="1:26" ht="33.75" thickBot="1">
      <c r="A46" s="27" t="s">
        <v>189</v>
      </c>
      <c r="B46" s="28">
        <v>163</v>
      </c>
      <c r="C46" s="28">
        <v>36</v>
      </c>
      <c r="D46" s="241">
        <v>0.22090000000000001</v>
      </c>
      <c r="E46" s="28">
        <v>24</v>
      </c>
      <c r="F46" s="28">
        <v>23</v>
      </c>
      <c r="G46" s="28">
        <v>36</v>
      </c>
      <c r="H46" s="87">
        <v>0.22090000000000001</v>
      </c>
      <c r="I46" s="28">
        <v>29</v>
      </c>
      <c r="J46" s="173">
        <v>0.1779</v>
      </c>
      <c r="K46" s="28">
        <v>28</v>
      </c>
      <c r="L46" s="117">
        <v>0.17180000000000001</v>
      </c>
      <c r="M46" s="28">
        <v>27</v>
      </c>
      <c r="N46" s="264">
        <v>0.1656</v>
      </c>
      <c r="O46" s="28">
        <v>32</v>
      </c>
      <c r="P46" s="141">
        <v>0.1963</v>
      </c>
      <c r="Q46" s="265">
        <v>33</v>
      </c>
      <c r="R46" s="266">
        <v>0.20250000000000001</v>
      </c>
      <c r="S46" s="181">
        <v>41</v>
      </c>
      <c r="T46" s="198">
        <v>0.2515</v>
      </c>
      <c r="U46" s="267">
        <v>67</v>
      </c>
      <c r="V46" s="268">
        <v>0.41099999999999998</v>
      </c>
      <c r="W46" s="260"/>
      <c r="X46" s="260"/>
      <c r="Y46" s="260"/>
      <c r="Z46" s="260"/>
    </row>
    <row r="47" spans="1:26" ht="33.75" thickBot="1">
      <c r="A47" s="27" t="s">
        <v>190</v>
      </c>
      <c r="B47" s="28">
        <v>0</v>
      </c>
      <c r="C47" s="28">
        <v>0</v>
      </c>
      <c r="D47" s="31">
        <v>0</v>
      </c>
      <c r="E47" s="28">
        <v>0</v>
      </c>
      <c r="F47" s="28">
        <v>0</v>
      </c>
      <c r="G47" s="28">
        <v>0</v>
      </c>
      <c r="H47" s="31">
        <v>0</v>
      </c>
      <c r="I47" s="28">
        <v>0</v>
      </c>
      <c r="J47" s="31">
        <v>0</v>
      </c>
      <c r="K47" s="28">
        <v>0</v>
      </c>
      <c r="L47" s="31">
        <v>0</v>
      </c>
      <c r="M47" s="28">
        <v>0</v>
      </c>
      <c r="N47" s="31">
        <v>0</v>
      </c>
      <c r="O47" s="28">
        <v>0</v>
      </c>
      <c r="P47" s="31">
        <v>0</v>
      </c>
      <c r="Q47" s="42">
        <v>0</v>
      </c>
      <c r="R47" s="31">
        <v>0</v>
      </c>
      <c r="S47" s="42">
        <v>0</v>
      </c>
      <c r="T47" s="31">
        <v>0</v>
      </c>
      <c r="U47" s="42">
        <v>0</v>
      </c>
      <c r="V47" s="31">
        <v>0</v>
      </c>
      <c r="W47" s="260"/>
      <c r="X47" s="260"/>
      <c r="Y47" s="260"/>
      <c r="Z47" s="260"/>
    </row>
    <row r="48" spans="1:26" ht="50.25" thickBot="1">
      <c r="A48" s="27" t="s">
        <v>191</v>
      </c>
      <c r="B48" s="28">
        <v>0</v>
      </c>
      <c r="C48" s="28">
        <v>0</v>
      </c>
      <c r="D48" s="31">
        <v>0</v>
      </c>
      <c r="E48" s="28">
        <v>0</v>
      </c>
      <c r="F48" s="28">
        <v>0</v>
      </c>
      <c r="G48" s="28">
        <v>0</v>
      </c>
      <c r="H48" s="31">
        <v>0</v>
      </c>
      <c r="I48" s="28">
        <v>0</v>
      </c>
      <c r="J48" s="31">
        <v>0</v>
      </c>
      <c r="K48" s="28">
        <v>0</v>
      </c>
      <c r="L48" s="31">
        <v>0</v>
      </c>
      <c r="M48" s="28">
        <v>0</v>
      </c>
      <c r="N48" s="31">
        <v>0</v>
      </c>
      <c r="O48" s="28">
        <v>0</v>
      </c>
      <c r="P48" s="31">
        <v>0</v>
      </c>
      <c r="Q48" s="42">
        <v>0</v>
      </c>
      <c r="R48" s="31">
        <v>0</v>
      </c>
      <c r="S48" s="42">
        <v>0</v>
      </c>
      <c r="T48" s="31">
        <v>0</v>
      </c>
      <c r="U48" s="42">
        <v>0</v>
      </c>
      <c r="V48" s="31">
        <v>0</v>
      </c>
      <c r="W48" s="260"/>
      <c r="X48" s="260"/>
      <c r="Y48" s="260"/>
      <c r="Z48" s="260"/>
    </row>
    <row r="49" spans="1:26" ht="33.75" thickBot="1">
      <c r="A49" s="27" t="s">
        <v>192</v>
      </c>
      <c r="B49" s="28">
        <v>0</v>
      </c>
      <c r="C49" s="28">
        <v>0</v>
      </c>
      <c r="D49" s="31">
        <v>0</v>
      </c>
      <c r="E49" s="28">
        <v>0</v>
      </c>
      <c r="F49" s="28">
        <v>0</v>
      </c>
      <c r="G49" s="28">
        <v>0</v>
      </c>
      <c r="H49" s="31">
        <v>0</v>
      </c>
      <c r="I49" s="28">
        <v>0</v>
      </c>
      <c r="J49" s="31">
        <v>0</v>
      </c>
      <c r="K49" s="28">
        <v>0</v>
      </c>
      <c r="L49" s="31">
        <v>0</v>
      </c>
      <c r="M49" s="28">
        <v>0</v>
      </c>
      <c r="N49" s="31">
        <v>0</v>
      </c>
      <c r="O49" s="28">
        <v>0</v>
      </c>
      <c r="P49" s="31">
        <v>0</v>
      </c>
      <c r="Q49" s="42">
        <v>0</v>
      </c>
      <c r="R49" s="31">
        <v>0</v>
      </c>
      <c r="S49" s="42">
        <v>0</v>
      </c>
      <c r="T49" s="31">
        <v>0</v>
      </c>
      <c r="U49" s="42">
        <v>0</v>
      </c>
      <c r="V49" s="31">
        <v>0</v>
      </c>
      <c r="W49" s="260"/>
      <c r="X49" s="260"/>
      <c r="Y49" s="260"/>
      <c r="Z49" s="260"/>
    </row>
    <row r="50" spans="1:26" ht="17.25" thickBot="1">
      <c r="A50" s="27" t="s">
        <v>193</v>
      </c>
      <c r="B50" s="28">
        <v>0</v>
      </c>
      <c r="C50" s="28">
        <v>0</v>
      </c>
      <c r="D50" s="31">
        <v>0</v>
      </c>
      <c r="E50" s="28">
        <v>0</v>
      </c>
      <c r="F50" s="28">
        <v>0</v>
      </c>
      <c r="G50" s="28">
        <v>0</v>
      </c>
      <c r="H50" s="31">
        <v>0</v>
      </c>
      <c r="I50" s="28">
        <v>0</v>
      </c>
      <c r="J50" s="31">
        <v>0</v>
      </c>
      <c r="K50" s="28">
        <v>0</v>
      </c>
      <c r="L50" s="31">
        <v>0</v>
      </c>
      <c r="M50" s="28">
        <v>0</v>
      </c>
      <c r="N50" s="31">
        <v>0</v>
      </c>
      <c r="O50" s="28">
        <v>0</v>
      </c>
      <c r="P50" s="31">
        <v>0</v>
      </c>
      <c r="Q50" s="42">
        <v>0</v>
      </c>
      <c r="R50" s="31">
        <v>0</v>
      </c>
      <c r="S50" s="42">
        <v>0</v>
      </c>
      <c r="T50" s="31">
        <v>0</v>
      </c>
      <c r="U50" s="42">
        <v>0</v>
      </c>
      <c r="V50" s="31">
        <v>0</v>
      </c>
      <c r="W50" s="260"/>
      <c r="X50" s="260"/>
      <c r="Y50" s="260"/>
      <c r="Z50" s="260"/>
    </row>
    <row r="51" spans="1:26" ht="17.25" thickBot="1">
      <c r="A51" s="27" t="s">
        <v>194</v>
      </c>
      <c r="B51" s="28">
        <v>31</v>
      </c>
      <c r="C51" s="28">
        <v>9</v>
      </c>
      <c r="D51" s="269">
        <v>0.2903</v>
      </c>
      <c r="E51" s="28">
        <v>7</v>
      </c>
      <c r="F51" s="28">
        <v>2</v>
      </c>
      <c r="G51" s="28">
        <v>8</v>
      </c>
      <c r="H51" s="79">
        <v>0.2581</v>
      </c>
      <c r="I51" s="28">
        <v>6</v>
      </c>
      <c r="J51" s="270">
        <v>0.19350000000000001</v>
      </c>
      <c r="K51" s="28">
        <v>9</v>
      </c>
      <c r="L51" s="124">
        <v>0.2903</v>
      </c>
      <c r="M51" s="28">
        <v>4</v>
      </c>
      <c r="N51" s="115">
        <v>0.129</v>
      </c>
      <c r="O51" s="28">
        <v>10</v>
      </c>
      <c r="P51" s="271">
        <v>0.3226</v>
      </c>
      <c r="Q51" s="272">
        <v>3</v>
      </c>
      <c r="R51" s="112">
        <v>9.6799999999999997E-2</v>
      </c>
      <c r="S51" s="136">
        <v>7</v>
      </c>
      <c r="T51" s="273">
        <v>0.2258</v>
      </c>
      <c r="U51" s="136">
        <v>13</v>
      </c>
      <c r="V51" s="274">
        <v>0.4194</v>
      </c>
      <c r="W51" s="260"/>
      <c r="X51" s="260"/>
      <c r="Y51" s="260"/>
      <c r="Z51" s="260"/>
    </row>
    <row r="52" spans="1:26" ht="33.75" thickBot="1">
      <c r="A52" s="27" t="s">
        <v>195</v>
      </c>
      <c r="B52" s="28">
        <v>0</v>
      </c>
      <c r="C52" s="28">
        <v>0</v>
      </c>
      <c r="D52" s="31">
        <v>0</v>
      </c>
      <c r="E52" s="28">
        <v>0</v>
      </c>
      <c r="F52" s="28">
        <v>0</v>
      </c>
      <c r="G52" s="28">
        <v>0</v>
      </c>
      <c r="H52" s="31">
        <v>0</v>
      </c>
      <c r="I52" s="28">
        <v>0</v>
      </c>
      <c r="J52" s="31">
        <v>0</v>
      </c>
      <c r="K52" s="28">
        <v>0</v>
      </c>
      <c r="L52" s="31">
        <v>0</v>
      </c>
      <c r="M52" s="28">
        <v>0</v>
      </c>
      <c r="N52" s="31">
        <v>0</v>
      </c>
      <c r="O52" s="28">
        <v>0</v>
      </c>
      <c r="P52" s="31">
        <v>0</v>
      </c>
      <c r="Q52" s="42">
        <v>0</v>
      </c>
      <c r="R52" s="31">
        <v>0</v>
      </c>
      <c r="S52" s="42">
        <v>0</v>
      </c>
      <c r="T52" s="31">
        <v>0</v>
      </c>
      <c r="U52" s="42">
        <v>0</v>
      </c>
      <c r="V52" s="31">
        <v>0</v>
      </c>
      <c r="W52" s="260"/>
      <c r="X52" s="260"/>
      <c r="Y52" s="260"/>
      <c r="Z52" s="260"/>
    </row>
    <row r="53" spans="1:26" ht="33.75" thickBot="1">
      <c r="A53" s="27" t="s">
        <v>196</v>
      </c>
      <c r="B53" s="28">
        <v>21</v>
      </c>
      <c r="C53" s="28">
        <v>5</v>
      </c>
      <c r="D53" s="49">
        <v>0.23810000000000001</v>
      </c>
      <c r="E53" s="28">
        <v>5</v>
      </c>
      <c r="F53" s="28">
        <v>2</v>
      </c>
      <c r="G53" s="28">
        <v>6</v>
      </c>
      <c r="H53" s="30">
        <v>0.28570000000000001</v>
      </c>
      <c r="I53" s="28">
        <v>2</v>
      </c>
      <c r="J53" s="57">
        <v>9.5200000000000007E-2</v>
      </c>
      <c r="K53" s="28">
        <v>4</v>
      </c>
      <c r="L53" s="275">
        <v>0.1905</v>
      </c>
      <c r="M53" s="28">
        <v>1</v>
      </c>
      <c r="N53" s="276">
        <v>4.7600000000000003E-2</v>
      </c>
      <c r="O53" s="28">
        <v>2</v>
      </c>
      <c r="P53" s="169">
        <v>9.5200000000000007E-2</v>
      </c>
      <c r="Q53" s="35">
        <v>2</v>
      </c>
      <c r="R53" s="36">
        <v>9.5200000000000007E-2</v>
      </c>
      <c r="S53" s="153">
        <v>6</v>
      </c>
      <c r="T53" s="277">
        <v>0.28570000000000001</v>
      </c>
      <c r="U53" s="190">
        <v>10</v>
      </c>
      <c r="V53" s="278">
        <v>0.47620000000000001</v>
      </c>
      <c r="W53" s="260"/>
      <c r="X53" s="260"/>
      <c r="Y53" s="260"/>
      <c r="Z53" s="260"/>
    </row>
    <row r="54" spans="1:26" ht="17.25" thickBot="1">
      <c r="A54" s="27" t="s">
        <v>197</v>
      </c>
      <c r="B54" s="28">
        <v>0</v>
      </c>
      <c r="C54" s="28">
        <v>0</v>
      </c>
      <c r="D54" s="31">
        <v>0</v>
      </c>
      <c r="E54" s="28">
        <v>0</v>
      </c>
      <c r="F54" s="28">
        <v>0</v>
      </c>
      <c r="G54" s="28">
        <v>0</v>
      </c>
      <c r="H54" s="31">
        <v>0</v>
      </c>
      <c r="I54" s="28">
        <v>0</v>
      </c>
      <c r="J54" s="31">
        <v>0</v>
      </c>
      <c r="K54" s="28">
        <v>0</v>
      </c>
      <c r="L54" s="31">
        <v>0</v>
      </c>
      <c r="M54" s="28">
        <v>0</v>
      </c>
      <c r="N54" s="31">
        <v>0</v>
      </c>
      <c r="O54" s="28">
        <v>0</v>
      </c>
      <c r="P54" s="31">
        <v>0</v>
      </c>
      <c r="Q54" s="42">
        <v>0</v>
      </c>
      <c r="R54" s="31">
        <v>0</v>
      </c>
      <c r="S54" s="42">
        <v>0</v>
      </c>
      <c r="T54" s="31">
        <v>0</v>
      </c>
      <c r="U54" s="42">
        <v>0</v>
      </c>
      <c r="V54" s="31">
        <v>0</v>
      </c>
      <c r="W54" s="260"/>
      <c r="X54" s="260"/>
      <c r="Y54" s="260"/>
      <c r="Z54" s="260"/>
    </row>
    <row r="55" spans="1:26" ht="33.75" thickBot="1">
      <c r="A55" s="27" t="s">
        <v>198</v>
      </c>
      <c r="B55" s="28">
        <v>0</v>
      </c>
      <c r="C55" s="28">
        <v>0</v>
      </c>
      <c r="D55" s="31">
        <v>0</v>
      </c>
      <c r="E55" s="28">
        <v>0</v>
      </c>
      <c r="F55" s="28">
        <v>0</v>
      </c>
      <c r="G55" s="28">
        <v>0</v>
      </c>
      <c r="H55" s="31">
        <v>0</v>
      </c>
      <c r="I55" s="28">
        <v>0</v>
      </c>
      <c r="J55" s="31">
        <v>0</v>
      </c>
      <c r="K55" s="28">
        <v>0</v>
      </c>
      <c r="L55" s="31">
        <v>0</v>
      </c>
      <c r="M55" s="28">
        <v>0</v>
      </c>
      <c r="N55" s="31">
        <v>0</v>
      </c>
      <c r="O55" s="28">
        <v>0</v>
      </c>
      <c r="P55" s="31">
        <v>0</v>
      </c>
      <c r="Q55" s="42">
        <v>0</v>
      </c>
      <c r="R55" s="31">
        <v>0</v>
      </c>
      <c r="S55" s="42">
        <v>0</v>
      </c>
      <c r="T55" s="31">
        <v>0</v>
      </c>
      <c r="U55" s="42">
        <v>0</v>
      </c>
      <c r="V55" s="31">
        <v>0</v>
      </c>
      <c r="W55" s="260"/>
      <c r="X55" s="260"/>
      <c r="Y55" s="260"/>
      <c r="Z55" s="260"/>
    </row>
    <row r="56" spans="1:26" ht="17.25" thickBot="1">
      <c r="A56" s="27" t="s">
        <v>199</v>
      </c>
      <c r="B56" s="28">
        <v>0</v>
      </c>
      <c r="C56" s="28">
        <v>0</v>
      </c>
      <c r="D56" s="31">
        <v>0</v>
      </c>
      <c r="E56" s="28">
        <v>0</v>
      </c>
      <c r="F56" s="28">
        <v>0</v>
      </c>
      <c r="G56" s="28">
        <v>0</v>
      </c>
      <c r="H56" s="31">
        <v>0</v>
      </c>
      <c r="I56" s="28">
        <v>0</v>
      </c>
      <c r="J56" s="31">
        <v>0</v>
      </c>
      <c r="K56" s="28">
        <v>0</v>
      </c>
      <c r="L56" s="31">
        <v>0</v>
      </c>
      <c r="M56" s="28">
        <v>0</v>
      </c>
      <c r="N56" s="31">
        <v>0</v>
      </c>
      <c r="O56" s="28">
        <v>0</v>
      </c>
      <c r="P56" s="31">
        <v>0</v>
      </c>
      <c r="Q56" s="42">
        <v>0</v>
      </c>
      <c r="R56" s="31">
        <v>0</v>
      </c>
      <c r="S56" s="42">
        <v>0</v>
      </c>
      <c r="T56" s="31">
        <v>0</v>
      </c>
      <c r="U56" s="42">
        <v>0</v>
      </c>
      <c r="V56" s="31">
        <v>0</v>
      </c>
      <c r="W56" s="260"/>
      <c r="X56" s="260"/>
      <c r="Y56" s="260"/>
      <c r="Z56" s="260"/>
    </row>
    <row r="57" spans="1:26" ht="17.25" thickBot="1">
      <c r="A57" s="27" t="s">
        <v>200</v>
      </c>
      <c r="B57" s="28">
        <v>27</v>
      </c>
      <c r="C57" s="28">
        <v>11</v>
      </c>
      <c r="D57" s="95">
        <v>0.40739999999999998</v>
      </c>
      <c r="E57" s="28">
        <v>6</v>
      </c>
      <c r="F57" s="28">
        <v>1</v>
      </c>
      <c r="G57" s="28">
        <v>12</v>
      </c>
      <c r="H57" s="279">
        <v>0.44440000000000002</v>
      </c>
      <c r="I57" s="28">
        <v>8</v>
      </c>
      <c r="J57" s="128">
        <v>0.29630000000000001</v>
      </c>
      <c r="K57" s="28">
        <v>4</v>
      </c>
      <c r="L57" s="58">
        <v>0.14810000000000001</v>
      </c>
      <c r="M57" s="28">
        <v>8</v>
      </c>
      <c r="N57" s="280">
        <v>0.29630000000000001</v>
      </c>
      <c r="O57" s="28">
        <v>5</v>
      </c>
      <c r="P57" s="76">
        <v>0.1852</v>
      </c>
      <c r="Q57" s="50">
        <v>6</v>
      </c>
      <c r="R57" s="281">
        <v>0.22220000000000001</v>
      </c>
      <c r="S57" s="145">
        <v>10</v>
      </c>
      <c r="T57" s="282">
        <v>0.37040000000000001</v>
      </c>
      <c r="U57" s="92">
        <v>16</v>
      </c>
      <c r="V57" s="283">
        <v>0.59260000000000002</v>
      </c>
      <c r="W57" s="260"/>
      <c r="X57" s="260"/>
      <c r="Y57" s="260"/>
      <c r="Z57" s="260"/>
    </row>
    <row r="58" spans="1:26" ht="33.75" thickBot="1">
      <c r="A58" s="27" t="s">
        <v>201</v>
      </c>
      <c r="B58" s="28">
        <v>53</v>
      </c>
      <c r="C58" s="28">
        <v>16</v>
      </c>
      <c r="D58" s="116">
        <v>0.3019</v>
      </c>
      <c r="E58" s="28">
        <v>8</v>
      </c>
      <c r="F58" s="28">
        <v>10</v>
      </c>
      <c r="G58" s="28">
        <v>16</v>
      </c>
      <c r="H58" s="242">
        <v>0.3019</v>
      </c>
      <c r="I58" s="28">
        <v>14</v>
      </c>
      <c r="J58" s="284">
        <v>0.26419999999999999</v>
      </c>
      <c r="K58" s="28">
        <v>13</v>
      </c>
      <c r="L58" s="285">
        <v>0.24529999999999999</v>
      </c>
      <c r="M58" s="28">
        <v>12</v>
      </c>
      <c r="N58" s="286">
        <v>0.22639999999999999</v>
      </c>
      <c r="O58" s="28">
        <v>9</v>
      </c>
      <c r="P58" s="204">
        <v>0.16980000000000001</v>
      </c>
      <c r="Q58" s="100">
        <v>17</v>
      </c>
      <c r="R58" s="287">
        <v>0.32079999999999997</v>
      </c>
      <c r="S58" s="255">
        <v>16</v>
      </c>
      <c r="T58" s="288">
        <v>0.3019</v>
      </c>
      <c r="U58" s="160">
        <v>25</v>
      </c>
      <c r="V58" s="289">
        <v>0.47170000000000001</v>
      </c>
      <c r="W58" s="260"/>
      <c r="X58" s="260"/>
      <c r="Y58" s="260"/>
      <c r="Z58" s="260"/>
    </row>
    <row r="59" spans="1:26" ht="17.25" thickBot="1">
      <c r="A59" s="27" t="s">
        <v>202</v>
      </c>
      <c r="B59" s="28">
        <v>0</v>
      </c>
      <c r="C59" s="28">
        <v>0</v>
      </c>
      <c r="D59" s="31">
        <v>0</v>
      </c>
      <c r="E59" s="28">
        <v>0</v>
      </c>
      <c r="F59" s="28">
        <v>0</v>
      </c>
      <c r="G59" s="28">
        <v>0</v>
      </c>
      <c r="H59" s="31">
        <v>0</v>
      </c>
      <c r="I59" s="28">
        <v>0</v>
      </c>
      <c r="J59" s="31">
        <v>0</v>
      </c>
      <c r="K59" s="28">
        <v>0</v>
      </c>
      <c r="L59" s="31">
        <v>0</v>
      </c>
      <c r="M59" s="28">
        <v>0</v>
      </c>
      <c r="N59" s="31">
        <v>0</v>
      </c>
      <c r="O59" s="28">
        <v>0</v>
      </c>
      <c r="P59" s="31">
        <v>0</v>
      </c>
      <c r="Q59" s="42">
        <v>0</v>
      </c>
      <c r="R59" s="31">
        <v>0</v>
      </c>
      <c r="S59" s="42">
        <v>0</v>
      </c>
      <c r="T59" s="31">
        <v>0</v>
      </c>
      <c r="U59" s="42">
        <v>0</v>
      </c>
      <c r="V59" s="31">
        <v>0</v>
      </c>
      <c r="W59" s="260"/>
      <c r="X59" s="260"/>
      <c r="Y59" s="260"/>
      <c r="Z59" s="260"/>
    </row>
    <row r="60" spans="1:26" ht="17.25" thickBot="1">
      <c r="A60" s="27" t="s">
        <v>203</v>
      </c>
      <c r="B60" s="28">
        <v>152</v>
      </c>
      <c r="C60" s="28">
        <v>40</v>
      </c>
      <c r="D60" s="65">
        <v>0.26319999999999999</v>
      </c>
      <c r="E60" s="28">
        <v>27</v>
      </c>
      <c r="F60" s="28">
        <v>24</v>
      </c>
      <c r="G60" s="28">
        <v>36</v>
      </c>
      <c r="H60" s="76">
        <v>0.23680000000000001</v>
      </c>
      <c r="I60" s="28">
        <v>28</v>
      </c>
      <c r="J60" s="155">
        <v>0.1842</v>
      </c>
      <c r="K60" s="28">
        <v>31</v>
      </c>
      <c r="L60" s="76">
        <v>0.2039</v>
      </c>
      <c r="M60" s="28">
        <v>18</v>
      </c>
      <c r="N60" s="54">
        <v>0.11840000000000001</v>
      </c>
      <c r="O60" s="28">
        <v>18</v>
      </c>
      <c r="P60" s="165">
        <v>0.11840000000000001</v>
      </c>
      <c r="Q60" s="290">
        <v>29</v>
      </c>
      <c r="R60" s="189">
        <v>0.1908</v>
      </c>
      <c r="S60" s="179">
        <v>37</v>
      </c>
      <c r="T60" s="84">
        <v>0.24340000000000001</v>
      </c>
      <c r="U60" s="291">
        <v>66</v>
      </c>
      <c r="V60" s="99">
        <v>0.43419999999999997</v>
      </c>
      <c r="W60" s="260"/>
      <c r="X60" s="260"/>
      <c r="Y60" s="260"/>
      <c r="Z60" s="260"/>
    </row>
    <row r="61" spans="1:26" ht="17.25" thickBot="1">
      <c r="A61" s="27" t="s">
        <v>204</v>
      </c>
      <c r="B61" s="28">
        <v>26</v>
      </c>
      <c r="C61" s="28">
        <v>4</v>
      </c>
      <c r="D61" s="57">
        <v>0.15379999999999999</v>
      </c>
      <c r="E61" s="28">
        <v>4</v>
      </c>
      <c r="F61" s="28">
        <v>6</v>
      </c>
      <c r="G61" s="28">
        <v>3</v>
      </c>
      <c r="H61" s="292">
        <v>0.1154</v>
      </c>
      <c r="I61" s="28">
        <v>6</v>
      </c>
      <c r="J61" s="194">
        <v>0.23080000000000001</v>
      </c>
      <c r="K61" s="28">
        <v>5</v>
      </c>
      <c r="L61" s="293">
        <v>0.1923</v>
      </c>
      <c r="M61" s="28">
        <v>7</v>
      </c>
      <c r="N61" s="249">
        <v>0.26919999999999999</v>
      </c>
      <c r="O61" s="28">
        <v>3</v>
      </c>
      <c r="P61" s="57">
        <v>0.1154</v>
      </c>
      <c r="Q61" s="153">
        <v>5</v>
      </c>
      <c r="R61" s="250">
        <v>0.1923</v>
      </c>
      <c r="S61" s="37">
        <v>2</v>
      </c>
      <c r="T61" s="294">
        <v>7.6899999999999996E-2</v>
      </c>
      <c r="U61" s="190">
        <v>10</v>
      </c>
      <c r="V61" s="250">
        <v>0.3846</v>
      </c>
      <c r="W61" s="260"/>
      <c r="X61" s="260"/>
      <c r="Y61" s="260"/>
      <c r="Z61" s="260"/>
    </row>
    <row r="62" spans="1:26" ht="17.25" thickBot="1">
      <c r="A62" s="27" t="s">
        <v>205</v>
      </c>
      <c r="B62" s="28">
        <v>63</v>
      </c>
      <c r="C62" s="28">
        <v>23</v>
      </c>
      <c r="D62" s="194">
        <v>0.36509999999999998</v>
      </c>
      <c r="E62" s="28">
        <v>9</v>
      </c>
      <c r="F62" s="28">
        <v>6</v>
      </c>
      <c r="G62" s="28">
        <v>23</v>
      </c>
      <c r="H62" s="128">
        <v>0.36509999999999998</v>
      </c>
      <c r="I62" s="28">
        <v>17</v>
      </c>
      <c r="J62" s="286">
        <v>0.26979999999999998</v>
      </c>
      <c r="K62" s="28">
        <v>14</v>
      </c>
      <c r="L62" s="116">
        <v>0.22220000000000001</v>
      </c>
      <c r="M62" s="28">
        <v>9</v>
      </c>
      <c r="N62" s="173">
        <v>0.1429</v>
      </c>
      <c r="O62" s="28">
        <v>10</v>
      </c>
      <c r="P62" s="176">
        <v>0.15870000000000001</v>
      </c>
      <c r="Q62" s="233">
        <v>20</v>
      </c>
      <c r="R62" s="295">
        <v>0.3175</v>
      </c>
      <c r="S62" s="219">
        <v>23</v>
      </c>
      <c r="T62" s="296">
        <v>0.36509999999999998</v>
      </c>
      <c r="U62" s="297">
        <v>34</v>
      </c>
      <c r="V62" s="298">
        <v>0.53969999999999996</v>
      </c>
      <c r="W62" s="260"/>
      <c r="X62" s="260"/>
      <c r="Y62" s="260"/>
      <c r="Z62" s="260"/>
    </row>
    <row r="63" spans="1:26" ht="17.25" thickBot="1">
      <c r="A63" s="27" t="s">
        <v>206</v>
      </c>
      <c r="B63" s="28">
        <v>43</v>
      </c>
      <c r="C63" s="28">
        <v>10</v>
      </c>
      <c r="D63" s="299">
        <v>0.2326</v>
      </c>
      <c r="E63" s="28">
        <v>3</v>
      </c>
      <c r="F63" s="28">
        <v>8</v>
      </c>
      <c r="G63" s="28">
        <v>10</v>
      </c>
      <c r="H63" s="138">
        <v>0.2326</v>
      </c>
      <c r="I63" s="28">
        <v>6</v>
      </c>
      <c r="J63" s="176">
        <v>0.13950000000000001</v>
      </c>
      <c r="K63" s="28">
        <v>11</v>
      </c>
      <c r="L63" s="212">
        <v>0.25580000000000003</v>
      </c>
      <c r="M63" s="28">
        <v>8</v>
      </c>
      <c r="N63" s="237">
        <v>0.186</v>
      </c>
      <c r="O63" s="28">
        <v>16</v>
      </c>
      <c r="P63" s="300">
        <v>0.37209999999999999</v>
      </c>
      <c r="Q63" s="208">
        <v>9</v>
      </c>
      <c r="R63" s="119">
        <v>0.20930000000000001</v>
      </c>
      <c r="S63" s="145">
        <v>10</v>
      </c>
      <c r="T63" s="301">
        <v>0.2326</v>
      </c>
      <c r="U63" s="197">
        <v>19</v>
      </c>
      <c r="V63" s="288">
        <v>0.44190000000000002</v>
      </c>
      <c r="W63" s="260"/>
      <c r="X63" s="260"/>
      <c r="Y63" s="260"/>
      <c r="Z63" s="260"/>
    </row>
    <row r="64" spans="1:26" ht="33.75" thickBot="1">
      <c r="A64" s="27" t="s">
        <v>207</v>
      </c>
      <c r="B64" s="28">
        <v>12</v>
      </c>
      <c r="C64" s="28">
        <v>4</v>
      </c>
      <c r="D64" s="132">
        <v>0.33329999999999999</v>
      </c>
      <c r="E64" s="28">
        <v>1</v>
      </c>
      <c r="F64" s="28">
        <v>2</v>
      </c>
      <c r="G64" s="28">
        <v>4</v>
      </c>
      <c r="H64" s="253">
        <v>0.33329999999999999</v>
      </c>
      <c r="I64" s="28">
        <v>1</v>
      </c>
      <c r="J64" s="302">
        <v>8.3299999999999999E-2</v>
      </c>
      <c r="K64" s="28">
        <v>5</v>
      </c>
      <c r="L64" s="303">
        <v>0.41670000000000001</v>
      </c>
      <c r="M64" s="28">
        <v>1</v>
      </c>
      <c r="N64" s="304">
        <v>8.3299999999999999E-2</v>
      </c>
      <c r="O64" s="28">
        <v>2</v>
      </c>
      <c r="P64" s="49">
        <v>0.16669999999999999</v>
      </c>
      <c r="Q64" s="272">
        <v>3</v>
      </c>
      <c r="R64" s="305">
        <v>0.25</v>
      </c>
      <c r="S64" s="213">
        <v>4</v>
      </c>
      <c r="T64" s="306">
        <v>0.33329999999999999</v>
      </c>
      <c r="U64" s="307">
        <v>6</v>
      </c>
      <c r="V64" s="93">
        <v>0.5</v>
      </c>
      <c r="W64" s="260"/>
      <c r="X64" s="260"/>
      <c r="Y64" s="260"/>
      <c r="Z64" s="260"/>
    </row>
    <row r="65" spans="1:26" ht="17.25" thickBot="1">
      <c r="A65" s="27" t="s">
        <v>208</v>
      </c>
      <c r="B65" s="28">
        <v>14</v>
      </c>
      <c r="C65" s="28">
        <v>4</v>
      </c>
      <c r="D65" s="53">
        <v>0.28570000000000001</v>
      </c>
      <c r="E65" s="28">
        <v>2</v>
      </c>
      <c r="F65" s="28">
        <v>1</v>
      </c>
      <c r="G65" s="28">
        <v>2</v>
      </c>
      <c r="H65" s="243">
        <v>0.1429</v>
      </c>
      <c r="I65" s="28">
        <v>4</v>
      </c>
      <c r="J65" s="308">
        <v>0.28570000000000001</v>
      </c>
      <c r="K65" s="28">
        <v>1</v>
      </c>
      <c r="L65" s="56">
        <v>7.1400000000000005E-2</v>
      </c>
      <c r="M65" s="28">
        <v>3</v>
      </c>
      <c r="N65" s="124">
        <v>0.21429999999999999</v>
      </c>
      <c r="O65" s="28">
        <v>1</v>
      </c>
      <c r="P65" s="309">
        <v>7.1400000000000005E-2</v>
      </c>
      <c r="Q65" s="59">
        <v>1</v>
      </c>
      <c r="R65" s="60">
        <v>7.1400000000000005E-2</v>
      </c>
      <c r="S65" s="37">
        <v>2</v>
      </c>
      <c r="T65" s="310">
        <v>0.1429</v>
      </c>
      <c r="U65" s="45">
        <v>3</v>
      </c>
      <c r="V65" s="311">
        <v>0.21429999999999999</v>
      </c>
      <c r="W65" s="260"/>
      <c r="X65" s="260"/>
      <c r="Y65" s="260"/>
      <c r="Z65" s="260"/>
    </row>
    <row r="66" spans="1:26" ht="17.25" thickBot="1">
      <c r="A66" s="27" t="s">
        <v>209</v>
      </c>
      <c r="B66" s="28">
        <v>15</v>
      </c>
      <c r="C66" s="28">
        <v>1</v>
      </c>
      <c r="D66" s="312">
        <v>6.6699999999999995E-2</v>
      </c>
      <c r="E66" s="28">
        <v>5</v>
      </c>
      <c r="F66" s="28">
        <v>0</v>
      </c>
      <c r="G66" s="28">
        <v>1</v>
      </c>
      <c r="H66" s="313">
        <v>6.6699999999999995E-2</v>
      </c>
      <c r="I66" s="28">
        <v>1</v>
      </c>
      <c r="J66" s="314">
        <v>6.6699999999999995E-2</v>
      </c>
      <c r="K66" s="28">
        <v>4</v>
      </c>
      <c r="L66" s="221">
        <v>0.26669999999999999</v>
      </c>
      <c r="M66" s="28">
        <v>2</v>
      </c>
      <c r="N66" s="315">
        <v>0.1333</v>
      </c>
      <c r="O66" s="28">
        <v>3</v>
      </c>
      <c r="P66" s="79">
        <v>0.2</v>
      </c>
      <c r="Q66" s="72">
        <v>4</v>
      </c>
      <c r="R66" s="316">
        <v>0.26669999999999999</v>
      </c>
      <c r="S66" s="317">
        <v>1</v>
      </c>
      <c r="T66" s="318">
        <v>6.6699999999999995E-2</v>
      </c>
      <c r="U66" s="45">
        <v>3</v>
      </c>
      <c r="V66" s="36">
        <v>0.2</v>
      </c>
      <c r="W66" s="260"/>
      <c r="X66" s="260"/>
      <c r="Y66" s="260"/>
      <c r="Z66" s="260"/>
    </row>
    <row r="67" spans="1:26" ht="17.25" thickBot="1">
      <c r="A67" s="27" t="s">
        <v>210</v>
      </c>
      <c r="B67" s="28">
        <v>62</v>
      </c>
      <c r="C67" s="28">
        <v>11</v>
      </c>
      <c r="D67" s="319">
        <v>0.1774</v>
      </c>
      <c r="E67" s="28">
        <v>17</v>
      </c>
      <c r="F67" s="28">
        <v>9</v>
      </c>
      <c r="G67" s="28">
        <v>13</v>
      </c>
      <c r="H67" s="78">
        <v>0.2097</v>
      </c>
      <c r="I67" s="28">
        <v>15</v>
      </c>
      <c r="J67" s="320">
        <v>0.2419</v>
      </c>
      <c r="K67" s="28">
        <v>12</v>
      </c>
      <c r="L67" s="115">
        <v>0.19350000000000001</v>
      </c>
      <c r="M67" s="28">
        <v>14</v>
      </c>
      <c r="N67" s="286">
        <v>0.2258</v>
      </c>
      <c r="O67" s="28">
        <v>16</v>
      </c>
      <c r="P67" s="205">
        <v>0.2581</v>
      </c>
      <c r="Q67" s="218">
        <v>13</v>
      </c>
      <c r="R67" s="119">
        <v>0.2097</v>
      </c>
      <c r="S67" s="247">
        <v>12</v>
      </c>
      <c r="T67" s="144">
        <v>0.19350000000000001</v>
      </c>
      <c r="U67" s="206">
        <v>26</v>
      </c>
      <c r="V67" s="274">
        <v>0.4194</v>
      </c>
      <c r="W67" s="260"/>
      <c r="X67" s="260"/>
      <c r="Y67" s="260"/>
      <c r="Z67" s="260"/>
    </row>
    <row r="68" spans="1:26" ht="33.75" thickBot="1">
      <c r="A68" s="27" t="s">
        <v>211</v>
      </c>
      <c r="B68" s="28">
        <v>41</v>
      </c>
      <c r="C68" s="28">
        <v>10</v>
      </c>
      <c r="D68" s="321">
        <v>0.24390000000000001</v>
      </c>
      <c r="E68" s="28">
        <v>10</v>
      </c>
      <c r="F68" s="28">
        <v>2</v>
      </c>
      <c r="G68" s="28">
        <v>9</v>
      </c>
      <c r="H68" s="87">
        <v>0.2195</v>
      </c>
      <c r="I68" s="28">
        <v>6</v>
      </c>
      <c r="J68" s="78">
        <v>0.14630000000000001</v>
      </c>
      <c r="K68" s="28">
        <v>5</v>
      </c>
      <c r="L68" s="165">
        <v>0.122</v>
      </c>
      <c r="M68" s="28">
        <v>2</v>
      </c>
      <c r="N68" s="322">
        <v>4.8800000000000003E-2</v>
      </c>
      <c r="O68" s="28">
        <v>8</v>
      </c>
      <c r="P68" s="216">
        <v>0.1951</v>
      </c>
      <c r="Q68" s="80">
        <v>8</v>
      </c>
      <c r="R68" s="82">
        <v>0.1951</v>
      </c>
      <c r="S68" s="145">
        <v>10</v>
      </c>
      <c r="T68" s="84">
        <v>0.24390000000000001</v>
      </c>
      <c r="U68" s="83">
        <v>14</v>
      </c>
      <c r="V68" s="146">
        <v>0.34150000000000003</v>
      </c>
      <c r="W68" s="260"/>
      <c r="X68" s="260"/>
      <c r="Y68" s="260"/>
      <c r="Z68" s="260"/>
    </row>
    <row r="69" spans="1:26" ht="17.25" thickBot="1">
      <c r="A69" s="27" t="s">
        <v>212</v>
      </c>
      <c r="B69" s="28">
        <v>30</v>
      </c>
      <c r="C69" s="28">
        <v>2</v>
      </c>
      <c r="D69" s="312">
        <v>6.6699999999999995E-2</v>
      </c>
      <c r="E69" s="28">
        <v>12</v>
      </c>
      <c r="F69" s="28">
        <v>4</v>
      </c>
      <c r="G69" s="28">
        <v>2</v>
      </c>
      <c r="H69" s="313">
        <v>6.6699999999999995E-2</v>
      </c>
      <c r="I69" s="28">
        <v>4</v>
      </c>
      <c r="J69" s="323">
        <v>0.1333</v>
      </c>
      <c r="K69" s="28">
        <v>6</v>
      </c>
      <c r="L69" s="138">
        <v>0.2</v>
      </c>
      <c r="M69" s="28">
        <v>4</v>
      </c>
      <c r="N69" s="315">
        <v>0.1333</v>
      </c>
      <c r="O69" s="28">
        <v>6</v>
      </c>
      <c r="P69" s="79">
        <v>0.2</v>
      </c>
      <c r="Q69" s="42">
        <v>0</v>
      </c>
      <c r="R69" s="31">
        <v>0</v>
      </c>
      <c r="S69" s="213">
        <v>4</v>
      </c>
      <c r="T69" s="161">
        <v>0.1333</v>
      </c>
      <c r="U69" s="39">
        <v>8</v>
      </c>
      <c r="V69" s="324">
        <v>0.26669999999999999</v>
      </c>
      <c r="W69" s="260"/>
      <c r="X69" s="260"/>
      <c r="Y69" s="260"/>
      <c r="Z69" s="260"/>
    </row>
    <row r="70" spans="1:26" ht="33.75" thickBot="1">
      <c r="A70" s="27" t="s">
        <v>213</v>
      </c>
      <c r="B70" s="28">
        <v>47</v>
      </c>
      <c r="C70" s="28">
        <v>16</v>
      </c>
      <c r="D70" s="125">
        <v>0.34039999999999998</v>
      </c>
      <c r="E70" s="28">
        <v>13</v>
      </c>
      <c r="F70" s="28">
        <v>2</v>
      </c>
      <c r="G70" s="28">
        <v>14</v>
      </c>
      <c r="H70" s="194">
        <v>0.2979</v>
      </c>
      <c r="I70" s="28">
        <v>7</v>
      </c>
      <c r="J70" s="49">
        <v>0.1489</v>
      </c>
      <c r="K70" s="28">
        <v>11</v>
      </c>
      <c r="L70" s="325">
        <v>0.23400000000000001</v>
      </c>
      <c r="M70" s="28">
        <v>10</v>
      </c>
      <c r="N70" s="326">
        <v>0.21279999999999999</v>
      </c>
      <c r="O70" s="28">
        <v>12</v>
      </c>
      <c r="P70" s="327">
        <v>0.25530000000000003</v>
      </c>
      <c r="Q70" s="156">
        <v>15</v>
      </c>
      <c r="R70" s="130">
        <v>0.31909999999999999</v>
      </c>
      <c r="S70" s="255">
        <v>16</v>
      </c>
      <c r="T70" s="289">
        <v>0.34039999999999998</v>
      </c>
      <c r="U70" s="257">
        <v>23</v>
      </c>
      <c r="V70" s="296">
        <v>0.4894</v>
      </c>
      <c r="W70" s="260"/>
      <c r="X70" s="260"/>
      <c r="Y70" s="260"/>
      <c r="Z70" s="260"/>
    </row>
    <row r="71" spans="1:26" ht="33.75" thickBot="1">
      <c r="A71" s="27" t="s">
        <v>170</v>
      </c>
      <c r="B71" s="28">
        <v>8</v>
      </c>
      <c r="C71" s="28">
        <v>0</v>
      </c>
      <c r="D71" s="31">
        <v>0</v>
      </c>
      <c r="E71" s="28">
        <v>2</v>
      </c>
      <c r="F71" s="28">
        <v>1</v>
      </c>
      <c r="G71" s="28">
        <v>0</v>
      </c>
      <c r="H71" s="31">
        <v>0</v>
      </c>
      <c r="I71" s="28">
        <v>0</v>
      </c>
      <c r="J71" s="31">
        <v>0</v>
      </c>
      <c r="K71" s="28">
        <v>2</v>
      </c>
      <c r="L71" s="88">
        <v>0.25</v>
      </c>
      <c r="M71" s="28">
        <v>0</v>
      </c>
      <c r="N71" s="31">
        <v>0</v>
      </c>
      <c r="O71" s="28">
        <v>2</v>
      </c>
      <c r="P71" s="124">
        <v>0.25</v>
      </c>
      <c r="Q71" s="42">
        <v>0</v>
      </c>
      <c r="R71" s="31">
        <v>0</v>
      </c>
      <c r="S71" s="42">
        <v>0</v>
      </c>
      <c r="T71" s="31">
        <v>0</v>
      </c>
      <c r="U71" s="328">
        <v>2</v>
      </c>
      <c r="V71" s="161">
        <v>0.25</v>
      </c>
      <c r="W71" s="260"/>
      <c r="X71" s="260"/>
      <c r="Y71" s="260"/>
      <c r="Z71" s="260"/>
    </row>
    <row r="72" spans="1:26" ht="33.75" thickBot="1">
      <c r="A72" s="27" t="s">
        <v>214</v>
      </c>
      <c r="B72" s="28">
        <v>213</v>
      </c>
      <c r="C72" s="28">
        <v>53</v>
      </c>
      <c r="D72" s="87">
        <v>0.24879999999999999</v>
      </c>
      <c r="E72" s="28">
        <v>38</v>
      </c>
      <c r="F72" s="28">
        <v>31</v>
      </c>
      <c r="G72" s="28">
        <v>56</v>
      </c>
      <c r="H72" s="329">
        <v>0.26290000000000002</v>
      </c>
      <c r="I72" s="28">
        <v>40</v>
      </c>
      <c r="J72" s="141">
        <v>0.18779999999999999</v>
      </c>
      <c r="K72" s="28">
        <v>37</v>
      </c>
      <c r="L72" s="55">
        <v>0.17369999999999999</v>
      </c>
      <c r="M72" s="28">
        <v>26</v>
      </c>
      <c r="N72" s="204">
        <v>0.1221</v>
      </c>
      <c r="O72" s="28">
        <v>33</v>
      </c>
      <c r="P72" s="323">
        <v>0.15490000000000001</v>
      </c>
      <c r="Q72" s="330">
        <v>46</v>
      </c>
      <c r="R72" s="331">
        <v>0.216</v>
      </c>
      <c r="S72" s="330">
        <v>53</v>
      </c>
      <c r="T72" s="198">
        <v>0.24879999999999999</v>
      </c>
      <c r="U72" s="330">
        <v>98</v>
      </c>
      <c r="V72" s="332">
        <v>0.46010000000000001</v>
      </c>
      <c r="W72" s="260"/>
      <c r="X72" s="260"/>
      <c r="Y72" s="260"/>
      <c r="Z72" s="260"/>
    </row>
    <row r="73" spans="1:26" ht="17.25" thickBot="1">
      <c r="A73" s="27" t="s">
        <v>215</v>
      </c>
      <c r="B73" s="28">
        <v>0</v>
      </c>
      <c r="C73" s="28">
        <v>0</v>
      </c>
      <c r="D73" s="31">
        <v>0</v>
      </c>
      <c r="E73" s="28">
        <v>0</v>
      </c>
      <c r="F73" s="28">
        <v>0</v>
      </c>
      <c r="G73" s="28">
        <v>0</v>
      </c>
      <c r="H73" s="31">
        <v>0</v>
      </c>
      <c r="I73" s="28">
        <v>0</v>
      </c>
      <c r="J73" s="31">
        <v>0</v>
      </c>
      <c r="K73" s="28">
        <v>0</v>
      </c>
      <c r="L73" s="31">
        <v>0</v>
      </c>
      <c r="M73" s="28">
        <v>0</v>
      </c>
      <c r="N73" s="31">
        <v>0</v>
      </c>
      <c r="O73" s="28">
        <v>0</v>
      </c>
      <c r="P73" s="31">
        <v>0</v>
      </c>
      <c r="Q73" s="42">
        <v>0</v>
      </c>
      <c r="R73" s="31">
        <v>0</v>
      </c>
      <c r="S73" s="42">
        <v>0</v>
      </c>
      <c r="T73" s="31">
        <v>0</v>
      </c>
      <c r="U73" s="42">
        <v>0</v>
      </c>
      <c r="V73" s="31">
        <v>0</v>
      </c>
      <c r="W73" s="260"/>
      <c r="X73" s="260"/>
      <c r="Y73" s="260"/>
      <c r="Z73" s="260"/>
    </row>
    <row r="74" spans="1:26" ht="33.75" thickBot="1">
      <c r="A74" s="27" t="s">
        <v>216</v>
      </c>
      <c r="B74" s="28">
        <v>0</v>
      </c>
      <c r="C74" s="28">
        <v>0</v>
      </c>
      <c r="D74" s="31">
        <v>0</v>
      </c>
      <c r="E74" s="28">
        <v>0</v>
      </c>
      <c r="F74" s="28">
        <v>0</v>
      </c>
      <c r="G74" s="28">
        <v>0</v>
      </c>
      <c r="H74" s="31">
        <v>0</v>
      </c>
      <c r="I74" s="28">
        <v>0</v>
      </c>
      <c r="J74" s="31">
        <v>0</v>
      </c>
      <c r="K74" s="28">
        <v>0</v>
      </c>
      <c r="L74" s="31">
        <v>0</v>
      </c>
      <c r="M74" s="28">
        <v>0</v>
      </c>
      <c r="N74" s="31">
        <v>0</v>
      </c>
      <c r="O74" s="28">
        <v>0</v>
      </c>
      <c r="P74" s="31">
        <v>0</v>
      </c>
      <c r="Q74" s="42">
        <v>0</v>
      </c>
      <c r="R74" s="31">
        <v>0</v>
      </c>
      <c r="S74" s="42">
        <v>0</v>
      </c>
      <c r="T74" s="31">
        <v>0</v>
      </c>
      <c r="U74" s="42">
        <v>0</v>
      </c>
      <c r="V74" s="31">
        <v>0</v>
      </c>
      <c r="W74" s="260"/>
      <c r="X74" s="260"/>
      <c r="Y74" s="260"/>
      <c r="Z74" s="260"/>
    </row>
    <row r="75" spans="1:26" ht="17.25" thickBot="1">
      <c r="A75" s="27" t="s">
        <v>217</v>
      </c>
      <c r="B75" s="28">
        <v>0</v>
      </c>
      <c r="C75" s="28">
        <v>0</v>
      </c>
      <c r="D75" s="31">
        <v>0</v>
      </c>
      <c r="E75" s="28">
        <v>0</v>
      </c>
      <c r="F75" s="28">
        <v>0</v>
      </c>
      <c r="G75" s="28">
        <v>0</v>
      </c>
      <c r="H75" s="31">
        <v>0</v>
      </c>
      <c r="I75" s="28">
        <v>0</v>
      </c>
      <c r="J75" s="31">
        <v>0</v>
      </c>
      <c r="K75" s="28">
        <v>0</v>
      </c>
      <c r="L75" s="31">
        <v>0</v>
      </c>
      <c r="M75" s="28">
        <v>0</v>
      </c>
      <c r="N75" s="31">
        <v>0</v>
      </c>
      <c r="O75" s="28">
        <v>0</v>
      </c>
      <c r="P75" s="31">
        <v>0</v>
      </c>
      <c r="Q75" s="42">
        <v>0</v>
      </c>
      <c r="R75" s="31">
        <v>0</v>
      </c>
      <c r="S75" s="42">
        <v>0</v>
      </c>
      <c r="T75" s="31">
        <v>0</v>
      </c>
      <c r="U75" s="42">
        <v>0</v>
      </c>
      <c r="V75" s="31">
        <v>0</v>
      </c>
      <c r="W75" s="260"/>
      <c r="X75" s="260"/>
      <c r="Y75" s="260"/>
      <c r="Z75" s="260"/>
    </row>
    <row r="76" spans="1:26" ht="17.25" thickBot="1">
      <c r="A76" s="27" t="s">
        <v>218</v>
      </c>
      <c r="B76" s="28">
        <v>0</v>
      </c>
      <c r="C76" s="28">
        <v>0</v>
      </c>
      <c r="D76" s="31">
        <v>0</v>
      </c>
      <c r="E76" s="28">
        <v>0</v>
      </c>
      <c r="F76" s="28">
        <v>0</v>
      </c>
      <c r="G76" s="28">
        <v>0</v>
      </c>
      <c r="H76" s="31">
        <v>0</v>
      </c>
      <c r="I76" s="28">
        <v>0</v>
      </c>
      <c r="J76" s="31">
        <v>0</v>
      </c>
      <c r="K76" s="28">
        <v>0</v>
      </c>
      <c r="L76" s="31">
        <v>0</v>
      </c>
      <c r="M76" s="28">
        <v>0</v>
      </c>
      <c r="N76" s="31">
        <v>0</v>
      </c>
      <c r="O76" s="28">
        <v>0</v>
      </c>
      <c r="P76" s="31">
        <v>0</v>
      </c>
      <c r="Q76" s="42">
        <v>0</v>
      </c>
      <c r="R76" s="31">
        <v>0</v>
      </c>
      <c r="S76" s="42">
        <v>0</v>
      </c>
      <c r="T76" s="31">
        <v>0</v>
      </c>
      <c r="U76" s="42">
        <v>0</v>
      </c>
      <c r="V76" s="31">
        <v>0</v>
      </c>
      <c r="W76" s="260"/>
      <c r="X76" s="260"/>
      <c r="Y76" s="260"/>
      <c r="Z76" s="260"/>
    </row>
    <row r="77" spans="1:26" ht="33.75" thickBot="1">
      <c r="A77" s="27" t="s">
        <v>219</v>
      </c>
      <c r="B77" s="28">
        <v>0</v>
      </c>
      <c r="C77" s="28">
        <v>0</v>
      </c>
      <c r="D77" s="31">
        <v>0</v>
      </c>
      <c r="E77" s="28">
        <v>0</v>
      </c>
      <c r="F77" s="28">
        <v>0</v>
      </c>
      <c r="G77" s="28">
        <v>0</v>
      </c>
      <c r="H77" s="31">
        <v>0</v>
      </c>
      <c r="I77" s="28">
        <v>0</v>
      </c>
      <c r="J77" s="31">
        <v>0</v>
      </c>
      <c r="K77" s="28">
        <v>0</v>
      </c>
      <c r="L77" s="31">
        <v>0</v>
      </c>
      <c r="M77" s="28">
        <v>0</v>
      </c>
      <c r="N77" s="31">
        <v>0</v>
      </c>
      <c r="O77" s="28">
        <v>0</v>
      </c>
      <c r="P77" s="31">
        <v>0</v>
      </c>
      <c r="Q77" s="42">
        <v>0</v>
      </c>
      <c r="R77" s="31">
        <v>0</v>
      </c>
      <c r="S77" s="42">
        <v>0</v>
      </c>
      <c r="T77" s="31">
        <v>0</v>
      </c>
      <c r="U77" s="42">
        <v>0</v>
      </c>
      <c r="V77" s="31">
        <v>0</v>
      </c>
      <c r="W77" s="260"/>
      <c r="X77" s="260"/>
      <c r="Y77" s="260"/>
      <c r="Z77" s="260"/>
    </row>
    <row r="78" spans="1:26" ht="33.75" thickBot="1">
      <c r="A78" s="27" t="s">
        <v>220</v>
      </c>
      <c r="B78" s="28">
        <v>0</v>
      </c>
      <c r="C78" s="28">
        <v>0</v>
      </c>
      <c r="D78" s="31">
        <v>0</v>
      </c>
      <c r="E78" s="28">
        <v>0</v>
      </c>
      <c r="F78" s="28">
        <v>0</v>
      </c>
      <c r="G78" s="28">
        <v>0</v>
      </c>
      <c r="H78" s="31">
        <v>0</v>
      </c>
      <c r="I78" s="28">
        <v>0</v>
      </c>
      <c r="J78" s="31">
        <v>0</v>
      </c>
      <c r="K78" s="28">
        <v>0</v>
      </c>
      <c r="L78" s="31">
        <v>0</v>
      </c>
      <c r="M78" s="28">
        <v>0</v>
      </c>
      <c r="N78" s="31">
        <v>0</v>
      </c>
      <c r="O78" s="28">
        <v>0</v>
      </c>
      <c r="P78" s="31">
        <v>0</v>
      </c>
      <c r="Q78" s="42">
        <v>0</v>
      </c>
      <c r="R78" s="31">
        <v>0</v>
      </c>
      <c r="S78" s="42">
        <v>0</v>
      </c>
      <c r="T78" s="31">
        <v>0</v>
      </c>
      <c r="U78" s="42">
        <v>0</v>
      </c>
      <c r="V78" s="31">
        <v>0</v>
      </c>
      <c r="W78" s="260"/>
      <c r="X78" s="260"/>
      <c r="Y78" s="260"/>
      <c r="Z78" s="260"/>
    </row>
    <row r="79" spans="1:26" ht="33.75" thickBot="1">
      <c r="A79" s="27" t="s">
        <v>221</v>
      </c>
      <c r="B79" s="28">
        <v>0</v>
      </c>
      <c r="C79" s="28">
        <v>0</v>
      </c>
      <c r="D79" s="31">
        <v>0</v>
      </c>
      <c r="E79" s="28">
        <v>0</v>
      </c>
      <c r="F79" s="28">
        <v>0</v>
      </c>
      <c r="G79" s="28">
        <v>0</v>
      </c>
      <c r="H79" s="31">
        <v>0</v>
      </c>
      <c r="I79" s="28">
        <v>0</v>
      </c>
      <c r="J79" s="31">
        <v>0</v>
      </c>
      <c r="K79" s="28">
        <v>0</v>
      </c>
      <c r="L79" s="31">
        <v>0</v>
      </c>
      <c r="M79" s="28">
        <v>0</v>
      </c>
      <c r="N79" s="31">
        <v>0</v>
      </c>
      <c r="O79" s="28">
        <v>0</v>
      </c>
      <c r="P79" s="31">
        <v>0</v>
      </c>
      <c r="Q79" s="42">
        <v>0</v>
      </c>
      <c r="R79" s="31">
        <v>0</v>
      </c>
      <c r="S79" s="42">
        <v>0</v>
      </c>
      <c r="T79" s="31">
        <v>0</v>
      </c>
      <c r="U79" s="42">
        <v>0</v>
      </c>
      <c r="V79" s="31">
        <v>0</v>
      </c>
      <c r="W79" s="260"/>
      <c r="X79" s="260"/>
      <c r="Y79" s="260"/>
      <c r="Z79" s="260"/>
    </row>
    <row r="80" spans="1:26" ht="17.25" thickBot="1">
      <c r="A80" s="27" t="s">
        <v>222</v>
      </c>
      <c r="B80" s="28">
        <v>0</v>
      </c>
      <c r="C80" s="28">
        <v>0</v>
      </c>
      <c r="D80" s="31">
        <v>0</v>
      </c>
      <c r="E80" s="28">
        <v>0</v>
      </c>
      <c r="F80" s="28">
        <v>0</v>
      </c>
      <c r="G80" s="28">
        <v>0</v>
      </c>
      <c r="H80" s="31">
        <v>0</v>
      </c>
      <c r="I80" s="28">
        <v>0</v>
      </c>
      <c r="J80" s="31">
        <v>0</v>
      </c>
      <c r="K80" s="28">
        <v>0</v>
      </c>
      <c r="L80" s="31">
        <v>0</v>
      </c>
      <c r="M80" s="28">
        <v>0</v>
      </c>
      <c r="N80" s="31">
        <v>0</v>
      </c>
      <c r="O80" s="28">
        <v>0</v>
      </c>
      <c r="P80" s="31">
        <v>0</v>
      </c>
      <c r="Q80" s="42">
        <v>0</v>
      </c>
      <c r="R80" s="31">
        <v>0</v>
      </c>
      <c r="S80" s="42">
        <v>0</v>
      </c>
      <c r="T80" s="31">
        <v>0</v>
      </c>
      <c r="U80" s="42">
        <v>0</v>
      </c>
      <c r="V80" s="31">
        <v>0</v>
      </c>
      <c r="W80" s="260"/>
      <c r="X80" s="260"/>
      <c r="Y80" s="260"/>
      <c r="Z80" s="260"/>
    </row>
    <row r="81" spans="1:26" ht="33.75" thickBot="1">
      <c r="A81" s="27" t="s">
        <v>223</v>
      </c>
      <c r="B81" s="28">
        <v>0</v>
      </c>
      <c r="C81" s="28">
        <v>0</v>
      </c>
      <c r="D81" s="31">
        <v>0</v>
      </c>
      <c r="E81" s="28">
        <v>0</v>
      </c>
      <c r="F81" s="28">
        <v>0</v>
      </c>
      <c r="G81" s="28">
        <v>0</v>
      </c>
      <c r="H81" s="31">
        <v>0</v>
      </c>
      <c r="I81" s="28">
        <v>0</v>
      </c>
      <c r="J81" s="31">
        <v>0</v>
      </c>
      <c r="K81" s="28">
        <v>0</v>
      </c>
      <c r="L81" s="31">
        <v>0</v>
      </c>
      <c r="M81" s="28">
        <v>0</v>
      </c>
      <c r="N81" s="31">
        <v>0</v>
      </c>
      <c r="O81" s="28">
        <v>0</v>
      </c>
      <c r="P81" s="31">
        <v>0</v>
      </c>
      <c r="Q81" s="42">
        <v>0</v>
      </c>
      <c r="R81" s="31">
        <v>0</v>
      </c>
      <c r="S81" s="42">
        <v>0</v>
      </c>
      <c r="T81" s="31">
        <v>0</v>
      </c>
      <c r="U81" s="42">
        <v>0</v>
      </c>
      <c r="V81" s="31">
        <v>0</v>
      </c>
      <c r="W81" s="260"/>
      <c r="X81" s="260"/>
      <c r="Y81" s="260"/>
      <c r="Z81" s="260"/>
    </row>
    <row r="82" spans="1:26" ht="17.25" thickBot="1">
      <c r="A82" s="27" t="s">
        <v>224</v>
      </c>
      <c r="B82" s="28">
        <v>0</v>
      </c>
      <c r="C82" s="28">
        <v>0</v>
      </c>
      <c r="D82" s="31">
        <v>0</v>
      </c>
      <c r="E82" s="28">
        <v>0</v>
      </c>
      <c r="F82" s="28">
        <v>0</v>
      </c>
      <c r="G82" s="28">
        <v>0</v>
      </c>
      <c r="H82" s="31">
        <v>0</v>
      </c>
      <c r="I82" s="28">
        <v>0</v>
      </c>
      <c r="J82" s="31">
        <v>0</v>
      </c>
      <c r="K82" s="28">
        <v>0</v>
      </c>
      <c r="L82" s="31">
        <v>0</v>
      </c>
      <c r="M82" s="28">
        <v>0</v>
      </c>
      <c r="N82" s="31">
        <v>0</v>
      </c>
      <c r="O82" s="28">
        <v>0</v>
      </c>
      <c r="P82" s="31">
        <v>0</v>
      </c>
      <c r="Q82" s="42">
        <v>0</v>
      </c>
      <c r="R82" s="31">
        <v>0</v>
      </c>
      <c r="S82" s="42">
        <v>0</v>
      </c>
      <c r="T82" s="31">
        <v>0</v>
      </c>
      <c r="U82" s="42">
        <v>0</v>
      </c>
      <c r="V82" s="31">
        <v>0</v>
      </c>
      <c r="W82" s="260"/>
      <c r="X82" s="260"/>
      <c r="Y82" s="260"/>
      <c r="Z82" s="260"/>
    </row>
    <row r="83" spans="1:26" ht="17.25" thickBot="1">
      <c r="A83" s="27" t="s">
        <v>225</v>
      </c>
      <c r="B83" s="28">
        <v>0</v>
      </c>
      <c r="C83" s="28">
        <v>0</v>
      </c>
      <c r="D83" s="31">
        <v>0</v>
      </c>
      <c r="E83" s="28">
        <v>0</v>
      </c>
      <c r="F83" s="28">
        <v>0</v>
      </c>
      <c r="G83" s="28">
        <v>0</v>
      </c>
      <c r="H83" s="31">
        <v>0</v>
      </c>
      <c r="I83" s="28">
        <v>0</v>
      </c>
      <c r="J83" s="31">
        <v>0</v>
      </c>
      <c r="K83" s="28">
        <v>0</v>
      </c>
      <c r="L83" s="31">
        <v>0</v>
      </c>
      <c r="M83" s="28">
        <v>0</v>
      </c>
      <c r="N83" s="31">
        <v>0</v>
      </c>
      <c r="O83" s="28">
        <v>0</v>
      </c>
      <c r="P83" s="31">
        <v>0</v>
      </c>
      <c r="Q83" s="42">
        <v>0</v>
      </c>
      <c r="R83" s="31">
        <v>0</v>
      </c>
      <c r="S83" s="42">
        <v>0</v>
      </c>
      <c r="T83" s="31">
        <v>0</v>
      </c>
      <c r="U83" s="42">
        <v>0</v>
      </c>
      <c r="V83" s="31">
        <v>0</v>
      </c>
      <c r="W83" s="260"/>
      <c r="X83" s="260"/>
      <c r="Y83" s="260"/>
      <c r="Z83" s="260"/>
    </row>
    <row r="84" spans="1:26" ht="17.25" thickBot="1">
      <c r="A84" s="27" t="s">
        <v>226</v>
      </c>
      <c r="B84" s="28">
        <v>8</v>
      </c>
      <c r="C84" s="28">
        <v>0</v>
      </c>
      <c r="D84" s="31">
        <v>0</v>
      </c>
      <c r="E84" s="28">
        <v>2</v>
      </c>
      <c r="F84" s="28">
        <v>2</v>
      </c>
      <c r="G84" s="28">
        <v>0</v>
      </c>
      <c r="H84" s="31">
        <v>0</v>
      </c>
      <c r="I84" s="28">
        <v>3</v>
      </c>
      <c r="J84" s="333">
        <v>0.375</v>
      </c>
      <c r="K84" s="28">
        <v>0</v>
      </c>
      <c r="L84" s="31">
        <v>0</v>
      </c>
      <c r="M84" s="28">
        <v>0</v>
      </c>
      <c r="N84" s="31">
        <v>0</v>
      </c>
      <c r="O84" s="28">
        <v>0</v>
      </c>
      <c r="P84" s="31">
        <v>0</v>
      </c>
      <c r="Q84" s="59">
        <v>1</v>
      </c>
      <c r="R84" s="324">
        <v>0.125</v>
      </c>
      <c r="S84" s="42">
        <v>0</v>
      </c>
      <c r="T84" s="31">
        <v>0</v>
      </c>
      <c r="U84" s="63">
        <v>4</v>
      </c>
      <c r="V84" s="93">
        <v>0.5</v>
      </c>
      <c r="W84" s="260"/>
      <c r="X84" s="260"/>
      <c r="Y84" s="260"/>
      <c r="Z84" s="260"/>
    </row>
  </sheetData>
  <autoFilter ref="A1:Z84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Today's Selections</vt:lpstr>
      <vt:lpstr>TopRated</vt:lpstr>
      <vt:lpstr>Today</vt:lpstr>
      <vt:lpstr>2 Year Olds</vt:lpstr>
      <vt:lpstr>Sprints</vt:lpstr>
      <vt:lpstr>Main</vt:lpstr>
      <vt:lpstr>Headers</vt:lpstr>
      <vt:lpstr>DelDupe</vt:lpstr>
      <vt:lpstr>Sheet1</vt:lpstr>
      <vt:lpstr>Calculations</vt:lpstr>
      <vt:lpstr>1225 Catterick</vt:lpstr>
      <vt:lpstr>1255 Catterick</vt:lpstr>
      <vt:lpstr>1305 Bangor</vt:lpstr>
      <vt:lpstr>1310 Chepstow</vt:lpstr>
      <vt:lpstr>1325 Catterick</vt:lpstr>
      <vt:lpstr>1335 Bangor</vt:lpstr>
      <vt:lpstr>1345 Chepstow</vt:lpstr>
      <vt:lpstr>1400 Catterick</vt:lpstr>
      <vt:lpstr>1410 Bangor</vt:lpstr>
      <vt:lpstr>1420 Chepstow</vt:lpstr>
      <vt:lpstr>1430 Catterick</vt:lpstr>
      <vt:lpstr>1440 Bangor</vt:lpstr>
      <vt:lpstr>1450 Chepstow</vt:lpstr>
      <vt:lpstr>1505 Catterick</vt:lpstr>
      <vt:lpstr>1515 Bangor</vt:lpstr>
      <vt:lpstr>1525 Chepstow</vt:lpstr>
      <vt:lpstr>1535 Catterick</vt:lpstr>
      <vt:lpstr>1545 Bangor</vt:lpstr>
      <vt:lpstr>1600 Chepstow</vt:lpstr>
      <vt:lpstr>1610 Catterick</vt:lpstr>
      <vt:lpstr>1620 Bangor</vt:lpstr>
      <vt:lpstr>1630 Chepstow</vt:lpstr>
      <vt:lpstr>1645 Wolverhampton</vt:lpstr>
      <vt:lpstr>1715 Wolverhampton</vt:lpstr>
      <vt:lpstr>1745 Wolverhampton</vt:lpstr>
      <vt:lpstr>1815 Wolverhampton</vt:lpstr>
      <vt:lpstr>1845 Wolverhampton</vt:lpstr>
      <vt:lpstr>1915 Wolverhampton</vt:lpstr>
      <vt:lpstr>1945 Wolverhampton</vt:lpstr>
      <vt:lpstr>2015 Wolverhampton</vt:lpstr>
      <vt:lpstr>Sheets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mrtoal</dc:creator>
  <cp:lastModifiedBy>Mystic</cp:lastModifiedBy>
  <dcterms:created xsi:type="dcterms:W3CDTF">2015-06-12T17:48:49Z</dcterms:created>
  <dcterms:modified xsi:type="dcterms:W3CDTF">2018-10-29T15:56:51Z</dcterms:modified>
</cp:coreProperties>
</file>